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505" yWindow="-15" windowWidth="14340" windowHeight="12795" tabRatio="775"/>
  </bookViews>
  <sheets>
    <sheet name="1ПБ (Н=160мм.)" sheetId="1" r:id="rId1"/>
    <sheet name="ПБ (Н=220мм.)" sheetId="2" r:id="rId2"/>
    <sheet name="2ПБ (Н=265мм.)" sheetId="3" r:id="rId3"/>
    <sheet name="1ПБ гравий (Н=160мм.)" sheetId="8" r:id="rId4"/>
    <sheet name="ПБ гравий (Н=220мм.)" sheetId="9" r:id="rId5"/>
    <sheet name="2ПБ гравий (Н=265мм.)" sheetId="10" r:id="rId6"/>
    <sheet name="Блоки ФБС, товарные смеси" sheetId="5" r:id="rId7"/>
    <sheet name="ЖБИ Прочее" sheetId="6" r:id="rId8"/>
    <sheet name="Сваи ЖБ" sheetId="4" r:id="rId9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4"/>
  <c r="D102"/>
  <c r="D101"/>
  <c r="D100"/>
  <c r="D99"/>
  <c r="D98"/>
  <c r="D97"/>
  <c r="D96"/>
  <c r="D95"/>
  <c r="D94"/>
  <c r="D93"/>
  <c r="D151"/>
  <c r="D150"/>
  <c r="D149"/>
  <c r="D148"/>
  <c r="D147"/>
  <c r="D146"/>
  <c r="D145"/>
  <c r="D144"/>
  <c r="D143"/>
  <c r="D142"/>
  <c r="D141"/>
  <c r="D135"/>
  <c r="D134"/>
  <c r="D133"/>
  <c r="D132"/>
  <c r="D131"/>
  <c r="D130"/>
  <c r="D129"/>
  <c r="D128"/>
  <c r="D127"/>
  <c r="D126"/>
  <c r="D125"/>
  <c r="D124"/>
  <c r="D119"/>
  <c r="D118"/>
  <c r="D117"/>
  <c r="D116"/>
  <c r="D115"/>
  <c r="D114"/>
  <c r="D113"/>
  <c r="D112"/>
  <c r="D111"/>
  <c r="D110"/>
  <c r="D109"/>
  <c r="D108"/>
  <c r="D107"/>
  <c r="D87"/>
  <c r="D86"/>
  <c r="D85"/>
  <c r="D84"/>
  <c r="D83"/>
  <c r="D82"/>
  <c r="D81"/>
  <c r="D80"/>
  <c r="D79"/>
  <c r="D78"/>
  <c r="D77"/>
  <c r="D76"/>
  <c r="D71"/>
  <c r="D70"/>
  <c r="D69"/>
  <c r="D68"/>
  <c r="D67"/>
  <c r="D66"/>
  <c r="D65"/>
  <c r="D64"/>
  <c r="D63"/>
  <c r="D62"/>
  <c r="D61"/>
  <c r="D60"/>
  <c r="D59"/>
  <c r="D54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D37"/>
  <c r="D36"/>
  <c r="D35"/>
  <c r="D34"/>
  <c r="D33"/>
  <c r="D32"/>
  <c r="D31"/>
  <c r="D30"/>
  <c r="D29"/>
  <c r="D24"/>
  <c r="D22"/>
  <c r="D20"/>
  <c r="D19"/>
  <c r="D18"/>
  <c r="D17"/>
  <c r="D15"/>
</calcChain>
</file>

<file path=xl/sharedStrings.xml><?xml version="1.0" encoding="utf-8"?>
<sst xmlns="http://schemas.openxmlformats.org/spreadsheetml/2006/main" count="3606" uniqueCount="1719">
  <si>
    <t>Марка изделия</t>
  </si>
  <si>
    <t>Размеры
(мм)</t>
  </si>
  <si>
    <t>Объём
(м3)</t>
  </si>
  <si>
    <t>Вес
(тн)</t>
  </si>
  <si>
    <t xml:space="preserve">Цена за 1шт. с НДС (руб.) </t>
  </si>
  <si>
    <t>нагрузка 3</t>
  </si>
  <si>
    <t>нагрузка 4,5</t>
  </si>
  <si>
    <t>нагрузка 6</t>
  </si>
  <si>
    <t>нагрузка 8</t>
  </si>
  <si>
    <t>нагрузка 10</t>
  </si>
  <si>
    <t>нагрузка 12,5</t>
  </si>
  <si>
    <t>нагрузка 16</t>
  </si>
  <si>
    <t>Серия 116/15-1     H=220 мм</t>
  </si>
  <si>
    <t>ПБ 114-10</t>
  </si>
  <si>
    <t>11380х997х220</t>
  </si>
  <si>
    <t>ПБ 113-10</t>
  </si>
  <si>
    <t>11280х997х220</t>
  </si>
  <si>
    <t>ПБ 112-10</t>
  </si>
  <si>
    <t>11180х997х220</t>
  </si>
  <si>
    <t>ПБ 111-10</t>
  </si>
  <si>
    <t>11080х997х220</t>
  </si>
  <si>
    <t>ПБ 110-10</t>
  </si>
  <si>
    <t>10980х997х220</t>
  </si>
  <si>
    <t>ПБ 109-10</t>
  </si>
  <si>
    <t>10880х997х220</t>
  </si>
  <si>
    <t>ПБ 108-10</t>
  </si>
  <si>
    <t>10780х997х220</t>
  </si>
  <si>
    <t>ПБ 107-10</t>
  </si>
  <si>
    <t>10680х997х220</t>
  </si>
  <si>
    <t>ПБ 106-10</t>
  </si>
  <si>
    <t>10580х997х220</t>
  </si>
  <si>
    <t>ПБ 105-10</t>
  </si>
  <si>
    <t>10480х997х220</t>
  </si>
  <si>
    <t>ПБ 104-10</t>
  </si>
  <si>
    <t>10380х997х220</t>
  </si>
  <si>
    <t>ПБ 103-10</t>
  </si>
  <si>
    <t>10280х997х220</t>
  </si>
  <si>
    <t>ПБ 102-10</t>
  </si>
  <si>
    <t>10180х997х220</t>
  </si>
  <si>
    <t>ПБ 101-10</t>
  </si>
  <si>
    <t>10080х997х220</t>
  </si>
  <si>
    <t>ПБ 100-10</t>
  </si>
  <si>
    <t>9980х997х220</t>
  </si>
  <si>
    <t>ПБ 99-10</t>
  </si>
  <si>
    <t>9880х997х220</t>
  </si>
  <si>
    <t>ПБ 98-10</t>
  </si>
  <si>
    <t>9780х997х220</t>
  </si>
  <si>
    <t>ПБ 97-10</t>
  </si>
  <si>
    <t>9680х997х220</t>
  </si>
  <si>
    <t>ПБ 96-10</t>
  </si>
  <si>
    <t>9580Х997Х220</t>
  </si>
  <si>
    <t>ПБ 95-10</t>
  </si>
  <si>
    <t>9480х997х220</t>
  </si>
  <si>
    <t>ПБ 94-10</t>
  </si>
  <si>
    <t>9380х997х220</t>
  </si>
  <si>
    <t>ПБ 93-10</t>
  </si>
  <si>
    <t>9280х997х220</t>
  </si>
  <si>
    <t>ПБ 92-10</t>
  </si>
  <si>
    <t>9180х997х220</t>
  </si>
  <si>
    <t>ПБ 91-10</t>
  </si>
  <si>
    <t>9080х997х220</t>
  </si>
  <si>
    <t>ПБ 90-10</t>
  </si>
  <si>
    <t>8980Х997Х220</t>
  </si>
  <si>
    <t>ПБ 89-10</t>
  </si>
  <si>
    <t>8880х997х220</t>
  </si>
  <si>
    <t>ПБ 88-10</t>
  </si>
  <si>
    <t>8780х997х220</t>
  </si>
  <si>
    <t>ПБ 87-10</t>
  </si>
  <si>
    <t>8680х997х220</t>
  </si>
  <si>
    <t>ПБ 86-10</t>
  </si>
  <si>
    <t>8580х997х220</t>
  </si>
  <si>
    <t>ПБ 85-10</t>
  </si>
  <si>
    <t>8480х997х220</t>
  </si>
  <si>
    <t>ПБ 84-10</t>
  </si>
  <si>
    <t>8380Х997Х220</t>
  </si>
  <si>
    <t>ПБ 83-10</t>
  </si>
  <si>
    <t>8280х997х220</t>
  </si>
  <si>
    <t>ПБ 82-10</t>
  </si>
  <si>
    <t>8180х997х220</t>
  </si>
  <si>
    <t>ПБ 81-10</t>
  </si>
  <si>
    <t>8080х997х220</t>
  </si>
  <si>
    <t>ПБ 80-10</t>
  </si>
  <si>
    <t>7980х997х220</t>
  </si>
  <si>
    <t>ПБ 79-10</t>
  </si>
  <si>
    <t>7880х997х220</t>
  </si>
  <si>
    <t>ПБ 78-10</t>
  </si>
  <si>
    <t>7780Х997Х220</t>
  </si>
  <si>
    <t>ПБ 77-10</t>
  </si>
  <si>
    <t>7680х997х220</t>
  </si>
  <si>
    <t>ПБ 76-10</t>
  </si>
  <si>
    <t>7580х997х220</t>
  </si>
  <si>
    <t>ПБ 75-10</t>
  </si>
  <si>
    <t>7480х997х220</t>
  </si>
  <si>
    <t>ПБ 74-10</t>
  </si>
  <si>
    <t>7380х997х220</t>
  </si>
  <si>
    <t>ПБ 73-10</t>
  </si>
  <si>
    <t>7280х997х220</t>
  </si>
  <si>
    <t>ПБ 72-10</t>
  </si>
  <si>
    <t>7180Х997Х220</t>
  </si>
  <si>
    <t>ПБ 71-10</t>
  </si>
  <si>
    <t>7080х997х220</t>
  </si>
  <si>
    <t>ПБ 70-10</t>
  </si>
  <si>
    <t>6980х997х220</t>
  </si>
  <si>
    <t>ПБ 69-10</t>
  </si>
  <si>
    <t>6880х997х220</t>
  </si>
  <si>
    <t>ПБ 68-10</t>
  </si>
  <si>
    <t>6780х997х220</t>
  </si>
  <si>
    <t>ПБ 67-10</t>
  </si>
  <si>
    <t>6680х997х220</t>
  </si>
  <si>
    <t>ПБ 66-10</t>
  </si>
  <si>
    <t>6580Х997Х220</t>
  </si>
  <si>
    <t>ПБ 65-10</t>
  </si>
  <si>
    <t>6480х997х220</t>
  </si>
  <si>
    <t>ПБ 64-10</t>
  </si>
  <si>
    <t>6380х997х220</t>
  </si>
  <si>
    <t>ПБ 63-10</t>
  </si>
  <si>
    <t>6280х997х220</t>
  </si>
  <si>
    <t>ПБ 62-10</t>
  </si>
  <si>
    <t>6180х997х220</t>
  </si>
  <si>
    <t>ПБ 61-10</t>
  </si>
  <si>
    <t>6080х997х220</t>
  </si>
  <si>
    <t>ПБ 60-10</t>
  </si>
  <si>
    <t>5980Х997Х220</t>
  </si>
  <si>
    <t>ПБ 59-10</t>
  </si>
  <si>
    <t>5880х997х220</t>
  </si>
  <si>
    <t>ПБ 58-10</t>
  </si>
  <si>
    <t>5780х997х220</t>
  </si>
  <si>
    <t>ПБ 57-10</t>
  </si>
  <si>
    <t>5680х997х220</t>
  </si>
  <si>
    <t>ПБ 56-10</t>
  </si>
  <si>
    <t>5580х997х220</t>
  </si>
  <si>
    <t>ПБ 55-10</t>
  </si>
  <si>
    <t>5480х997х220</t>
  </si>
  <si>
    <t>ПБ 54-10</t>
  </si>
  <si>
    <t>5380Х997Х220</t>
  </si>
  <si>
    <t>ПБ 53-10</t>
  </si>
  <si>
    <t>5280х997х220</t>
  </si>
  <si>
    <t>ПБ 52-10</t>
  </si>
  <si>
    <t>5180х997х220</t>
  </si>
  <si>
    <t>ПБ 51-10</t>
  </si>
  <si>
    <t>5080х997х220</t>
  </si>
  <si>
    <t>ПБ 50-10</t>
  </si>
  <si>
    <t>4980х997х220</t>
  </si>
  <si>
    <t>ПБ 49-10</t>
  </si>
  <si>
    <t>4880х997х220</t>
  </si>
  <si>
    <t>ПБ 48-10</t>
  </si>
  <si>
    <t>4780Х997Х220</t>
  </si>
  <si>
    <t>ПБ 47-10</t>
  </si>
  <si>
    <t>4680х997х220</t>
  </si>
  <si>
    <t>ПБ 46-10</t>
  </si>
  <si>
    <t>4580х997х220</t>
  </si>
  <si>
    <t>ПБ 45-10</t>
  </si>
  <si>
    <t>4480х997х220</t>
  </si>
  <si>
    <t>ПБ 44-10</t>
  </si>
  <si>
    <t>4380х997х220</t>
  </si>
  <si>
    <t>ПБ 43-10</t>
  </si>
  <si>
    <t>4280х997х220</t>
  </si>
  <si>
    <t>ПБ 42-10</t>
  </si>
  <si>
    <t>4180Х997Х220</t>
  </si>
  <si>
    <t>ПБ 41-10</t>
  </si>
  <si>
    <t>4080х997х220</t>
  </si>
  <si>
    <t>ПБ 40-10</t>
  </si>
  <si>
    <t>3980х997х220</t>
  </si>
  <si>
    <t>ПБ 39-10</t>
  </si>
  <si>
    <t>3880х997х220</t>
  </si>
  <si>
    <t>ПБ 38-10</t>
  </si>
  <si>
    <t>3780х997х220</t>
  </si>
  <si>
    <t>ПБ 37-10</t>
  </si>
  <si>
    <t>3680х997х220</t>
  </si>
  <si>
    <t>ПБ 36-10</t>
  </si>
  <si>
    <t>3580Х997Х220</t>
  </si>
  <si>
    <t>ПБ 35-10</t>
  </si>
  <si>
    <t>3480х997х220</t>
  </si>
  <si>
    <t>ПБ 34-10</t>
  </si>
  <si>
    <t>3380х997х220</t>
  </si>
  <si>
    <t>ПБ 33-10</t>
  </si>
  <si>
    <t>3280х997х220</t>
  </si>
  <si>
    <t>ПБ 32-10</t>
  </si>
  <si>
    <t>3180х997х220</t>
  </si>
  <si>
    <t>ПБ 31-10</t>
  </si>
  <si>
    <t>3080х997х220</t>
  </si>
  <si>
    <t>ПБ 30-10</t>
  </si>
  <si>
    <t>2980Х997Х220</t>
  </si>
  <si>
    <t>ПБ 29-10</t>
  </si>
  <si>
    <t>2880х997х220</t>
  </si>
  <si>
    <t>ПБ 28-10</t>
  </si>
  <si>
    <t>2780х997х220</t>
  </si>
  <si>
    <t>ПБ 27-10</t>
  </si>
  <si>
    <t>2680х997х220</t>
  </si>
  <si>
    <t>ПБ 26-10</t>
  </si>
  <si>
    <t>2580х997х220</t>
  </si>
  <si>
    <t>ПБ 25-10</t>
  </si>
  <si>
    <t>2480х997х220</t>
  </si>
  <si>
    <t>ПБ 24-10</t>
  </si>
  <si>
    <t>2380Х997Х220</t>
  </si>
  <si>
    <t>ПБ 23-10</t>
  </si>
  <si>
    <t>2280х997х220</t>
  </si>
  <si>
    <t>ПБ 22-10</t>
  </si>
  <si>
    <t>2180х997х220</t>
  </si>
  <si>
    <t>ПБ 21-10</t>
  </si>
  <si>
    <t>2080х997х220</t>
  </si>
  <si>
    <t>ПБ 20-10</t>
  </si>
  <si>
    <t>1980х997х220</t>
  </si>
  <si>
    <t>ПБ 19-10</t>
  </si>
  <si>
    <t>1880х997х220</t>
  </si>
  <si>
    <t>ПБ 18-10</t>
  </si>
  <si>
    <t>1780х997х220</t>
  </si>
  <si>
    <t>ПБ 17-10</t>
  </si>
  <si>
    <t>1680х997х220</t>
  </si>
  <si>
    <t>ПБ 16-10</t>
  </si>
  <si>
    <t>1580х997х220</t>
  </si>
  <si>
    <t>Серия 116/15-2     H=220 мм</t>
  </si>
  <si>
    <t>ПБ 114-12</t>
  </si>
  <si>
    <t>11380х1197х220</t>
  </si>
  <si>
    <t>ПБ 113-12</t>
  </si>
  <si>
    <t>11280х1197х220</t>
  </si>
  <si>
    <t>ПБ 112-12</t>
  </si>
  <si>
    <t>11180х1197х220</t>
  </si>
  <si>
    <t>ПБ 111-12</t>
  </si>
  <si>
    <t>11080х1197х220</t>
  </si>
  <si>
    <t>ПБ 110-12</t>
  </si>
  <si>
    <t>10980х1197х220</t>
  </si>
  <si>
    <t>ПБ 109-12</t>
  </si>
  <si>
    <t>10880х1197х220</t>
  </si>
  <si>
    <t>ПБ 108-12</t>
  </si>
  <si>
    <t>10780х1197х220</t>
  </si>
  <si>
    <t>ПБ 107-12</t>
  </si>
  <si>
    <t>10680х1197х220</t>
  </si>
  <si>
    <t>ПБ 106-12</t>
  </si>
  <si>
    <t>10580х1197х220</t>
  </si>
  <si>
    <t>ПБ 105-12</t>
  </si>
  <si>
    <t>10480х1197х220</t>
  </si>
  <si>
    <t>ПБ 104-12</t>
  </si>
  <si>
    <t>10380х1197х220</t>
  </si>
  <si>
    <t>ПБ 103-12</t>
  </si>
  <si>
    <t>10280х1197х220</t>
  </si>
  <si>
    <t>ПБ 102-12</t>
  </si>
  <si>
    <t>10180Х1197Х220</t>
  </si>
  <si>
    <t>ПБ 101-12</t>
  </si>
  <si>
    <t>10080х1197х220</t>
  </si>
  <si>
    <t>ПБ 100-12</t>
  </si>
  <si>
    <t>9980х1197х220</t>
  </si>
  <si>
    <t>ПБ 99-12</t>
  </si>
  <si>
    <t>9880х1197х220</t>
  </si>
  <si>
    <t>ПБ 98-12</t>
  </si>
  <si>
    <t>9780Х1197Х220</t>
  </si>
  <si>
    <t>ПБ 97-12</t>
  </si>
  <si>
    <t>9680х1197х220</t>
  </si>
  <si>
    <t>ПБ 96-12</t>
  </si>
  <si>
    <t>9580х1197х220</t>
  </si>
  <si>
    <t>ПБ 95-12</t>
  </si>
  <si>
    <t>9480х1197х220</t>
  </si>
  <si>
    <t>ПБ 94-12</t>
  </si>
  <si>
    <t>9380х1197х220</t>
  </si>
  <si>
    <t>ПБ 93-12</t>
  </si>
  <si>
    <t>9280х1197х220</t>
  </si>
  <si>
    <t>ПБ 92-12</t>
  </si>
  <si>
    <t>9180х1197х220</t>
  </si>
  <si>
    <t>ПБ 91-12</t>
  </si>
  <si>
    <t>9080х1197х220</t>
  </si>
  <si>
    <t>ПБ 90-12</t>
  </si>
  <si>
    <t>8980Х1197Х220</t>
  </si>
  <si>
    <t>ПБ 89-12</t>
  </si>
  <si>
    <t>8880х1197х220</t>
  </si>
  <si>
    <t>ПБ 88-12</t>
  </si>
  <si>
    <t>8780х1197х220</t>
  </si>
  <si>
    <t>ПБ 87-12</t>
  </si>
  <si>
    <t>8680х1197х220</t>
  </si>
  <si>
    <t>ПБ 86-12</t>
  </si>
  <si>
    <t>8580х1197х220</t>
  </si>
  <si>
    <t>ПБ 85-12</t>
  </si>
  <si>
    <t>8480х1197х220</t>
  </si>
  <si>
    <t>ПБ 84-12</t>
  </si>
  <si>
    <t>8380Х1197Х220</t>
  </si>
  <si>
    <t>ПБ 83-12</t>
  </si>
  <si>
    <t>8280х1197х220</t>
  </si>
  <si>
    <t>ПБ 82-12</t>
  </si>
  <si>
    <t>8180х1197х220</t>
  </si>
  <si>
    <t>ПБ 81-12</t>
  </si>
  <si>
    <t>8080х1197х220</t>
  </si>
  <si>
    <t>ПБ 80-12</t>
  </si>
  <si>
    <t>7980х1197х220</t>
  </si>
  <si>
    <t>ПБ 79-12</t>
  </si>
  <si>
    <t>7880х1197х220</t>
  </si>
  <si>
    <t>ПБ 78-12</t>
  </si>
  <si>
    <t>7780Х1197Х220</t>
  </si>
  <si>
    <t>ПБ 77-12</t>
  </si>
  <si>
    <t>7680х1197х220</t>
  </si>
  <si>
    <t>ПБ 76-12</t>
  </si>
  <si>
    <t>7580х1197х220</t>
  </si>
  <si>
    <t>ПБ 75-12</t>
  </si>
  <si>
    <t>7480х1197х220</t>
  </si>
  <si>
    <t>ПБ 74-12</t>
  </si>
  <si>
    <t>7380х1197х220</t>
  </si>
  <si>
    <t>ПБ 73-12</t>
  </si>
  <si>
    <t>7280х1197х220</t>
  </si>
  <si>
    <t>ПБ 72-12</t>
  </si>
  <si>
    <t>7180Х1997Х220</t>
  </si>
  <si>
    <t>ПБ 71-12</t>
  </si>
  <si>
    <t>7080х1197х220</t>
  </si>
  <si>
    <t>ПБ 70-12</t>
  </si>
  <si>
    <t>6980х1197х220</t>
  </si>
  <si>
    <t>ПБ 69-12</t>
  </si>
  <si>
    <t>6880х1197х220</t>
  </si>
  <si>
    <t>ПБ 68-12</t>
  </si>
  <si>
    <t>6780х1197х220</t>
  </si>
  <si>
    <t>ПБ 67-12</t>
  </si>
  <si>
    <t>6680х1197х220</t>
  </si>
  <si>
    <t>ПБ 66-12</t>
  </si>
  <si>
    <t>6580Х1197Х220</t>
  </si>
  <si>
    <t>ПБ 65-12</t>
  </si>
  <si>
    <t>6480х1197х220</t>
  </si>
  <si>
    <t>ПБ 64-12</t>
  </si>
  <si>
    <t>6380х1197х220</t>
  </si>
  <si>
    <t>ПБ 63-12</t>
  </si>
  <si>
    <t>6280х1197х220</t>
  </si>
  <si>
    <t>ПБ 62-12</t>
  </si>
  <si>
    <t>6180х1197х220</t>
  </si>
  <si>
    <t>ПБ 61-12</t>
  </si>
  <si>
    <t>6080х1197х220</t>
  </si>
  <si>
    <t>ПБ 60-12</t>
  </si>
  <si>
    <t>5980Х1197Х220</t>
  </si>
  <si>
    <t>ПБ 59-12</t>
  </si>
  <si>
    <t>5880х1197х220</t>
  </si>
  <si>
    <t>ПБ 58-12</t>
  </si>
  <si>
    <t>5780х1197х220</t>
  </si>
  <si>
    <t>ПБ 57-12</t>
  </si>
  <si>
    <t>5680х1197х220</t>
  </si>
  <si>
    <t>ПБ 56-12</t>
  </si>
  <si>
    <t>5580х1197х220</t>
  </si>
  <si>
    <t>ПБ 55-12</t>
  </si>
  <si>
    <t>5480х1197х220</t>
  </si>
  <si>
    <t>ПБ 54-12</t>
  </si>
  <si>
    <t>5380Х1197Х220</t>
  </si>
  <si>
    <t>ПБ 53-12</t>
  </si>
  <si>
    <t>5280х1197х220</t>
  </si>
  <si>
    <t>ПБ 52-12</t>
  </si>
  <si>
    <t>5180х1197х220</t>
  </si>
  <si>
    <t>ПБ 51-12</t>
  </si>
  <si>
    <t>5080х1197х220</t>
  </si>
  <si>
    <t>ПБ 50-12</t>
  </si>
  <si>
    <t>4980х1197х220</t>
  </si>
  <si>
    <t>ПБ 49-12</t>
  </si>
  <si>
    <t>4880х1197х220</t>
  </si>
  <si>
    <t>ПБ 48-12</t>
  </si>
  <si>
    <t>4780Х1197Х220</t>
  </si>
  <si>
    <t>ПБ 47-12</t>
  </si>
  <si>
    <t>4680х1197х220</t>
  </si>
  <si>
    <t>ПБ 46-12</t>
  </si>
  <si>
    <t>4580х1197х220</t>
  </si>
  <si>
    <t>ПБ 45-12</t>
  </si>
  <si>
    <t>4480х1197х220</t>
  </si>
  <si>
    <t>ПБ 44-12</t>
  </si>
  <si>
    <t>4380х1197х220</t>
  </si>
  <si>
    <t>ПБ 43-12</t>
  </si>
  <si>
    <t>4280х1197х220</t>
  </si>
  <si>
    <t>ПБ 42-12</t>
  </si>
  <si>
    <t>4180Х1197Х220</t>
  </si>
  <si>
    <t>ПБ 41-12</t>
  </si>
  <si>
    <t>4080х1197х220</t>
  </si>
  <si>
    <t>ПБ 40-12</t>
  </si>
  <si>
    <t>3980х1197х220</t>
  </si>
  <si>
    <t>ПБ 39-12</t>
  </si>
  <si>
    <t>3880х1197х220</t>
  </si>
  <si>
    <t>ПБ 38-12</t>
  </si>
  <si>
    <t>3780х1197х220</t>
  </si>
  <si>
    <t>ПБ 37-12</t>
  </si>
  <si>
    <t>3680х1197х220</t>
  </si>
  <si>
    <t>ПБ 36-12</t>
  </si>
  <si>
    <t>3580Х1197Х220</t>
  </si>
  <si>
    <t>ПБ 35-12</t>
  </si>
  <si>
    <t>3480х1197х220</t>
  </si>
  <si>
    <t>ПБ 34-12</t>
  </si>
  <si>
    <t>3380х1197х220</t>
  </si>
  <si>
    <t>ПБ 33-12</t>
  </si>
  <si>
    <t>3280х1197х220</t>
  </si>
  <si>
    <t>ПБ 32-12</t>
  </si>
  <si>
    <t>3180х1197х220</t>
  </si>
  <si>
    <t>ПБ 31-12</t>
  </si>
  <si>
    <t>3080х1197х220</t>
  </si>
  <si>
    <t>ПБ 30-12</t>
  </si>
  <si>
    <t>2980Х1197Х220</t>
  </si>
  <si>
    <t>ПБ 29-12</t>
  </si>
  <si>
    <t>2880х1197х220</t>
  </si>
  <si>
    <t>ПБ 28-12</t>
  </si>
  <si>
    <t>2780х1197х220</t>
  </si>
  <si>
    <t>ПБ 27-12</t>
  </si>
  <si>
    <t>2680х1197х220</t>
  </si>
  <si>
    <t>ПБ 26-12</t>
  </si>
  <si>
    <t>2580х1197х220</t>
  </si>
  <si>
    <t>ПБ 25-12</t>
  </si>
  <si>
    <t>2480х1197х220</t>
  </si>
  <si>
    <t>ПБ 24-12</t>
  </si>
  <si>
    <t>2380Х1197Х220</t>
  </si>
  <si>
    <t>ПБ 23-12</t>
  </si>
  <si>
    <t>2280х1197х220</t>
  </si>
  <si>
    <t>ПБ 22-12</t>
  </si>
  <si>
    <t>2180х1197х220</t>
  </si>
  <si>
    <t>ПБ 21-12</t>
  </si>
  <si>
    <t>2080х1197х220</t>
  </si>
  <si>
    <t>ПБ 20-12</t>
  </si>
  <si>
    <t>1980х1197х220</t>
  </si>
  <si>
    <t>ПБ 19-12</t>
  </si>
  <si>
    <t>1880х1197х220</t>
  </si>
  <si>
    <t>ПБ 18-12</t>
  </si>
  <si>
    <t>1780х1197х220</t>
  </si>
  <si>
    <t>ПБ 17-12</t>
  </si>
  <si>
    <t>1680х1197х220</t>
  </si>
  <si>
    <t>ПБ 16-12</t>
  </si>
  <si>
    <t>1580х1197х220</t>
  </si>
  <si>
    <t>Серия 116/15-3    H=220 мм</t>
  </si>
  <si>
    <t>ПБ 114-15</t>
  </si>
  <si>
    <t>11380х1495х220</t>
  </si>
  <si>
    <t>ПБ 113-15</t>
  </si>
  <si>
    <t>11280х1495х220</t>
  </si>
  <si>
    <t>ПБ 112-15</t>
  </si>
  <si>
    <t>11180х1495х220</t>
  </si>
  <si>
    <t>ПБ 111-15</t>
  </si>
  <si>
    <t>11080х1495х220</t>
  </si>
  <si>
    <t>ПБ 110-15</t>
  </si>
  <si>
    <t>10980х1495х220</t>
  </si>
  <si>
    <t>ПБ 109-15</t>
  </si>
  <si>
    <t>10880х1495х220</t>
  </si>
  <si>
    <t>ПБ 108-15</t>
  </si>
  <si>
    <t>10780х1495х220</t>
  </si>
  <si>
    <t>ПБ 107-15</t>
  </si>
  <si>
    <t>10680х1495х220</t>
  </si>
  <si>
    <t>ПБ 106-15</t>
  </si>
  <si>
    <t>10580х1495х220</t>
  </si>
  <si>
    <t>ПБ 105-15</t>
  </si>
  <si>
    <t>10480х1495х220</t>
  </si>
  <si>
    <t>ПБ 104-15</t>
  </si>
  <si>
    <t>10380х1495х220</t>
  </si>
  <si>
    <t>ПБ 103-15</t>
  </si>
  <si>
    <t>10280х1495х220</t>
  </si>
  <si>
    <t>ПБ 102-15</t>
  </si>
  <si>
    <t>10180Х1495Х220</t>
  </si>
  <si>
    <t>ПБ 101-15</t>
  </si>
  <si>
    <t>10080х1495х220</t>
  </si>
  <si>
    <t>ПБ 100-15</t>
  </si>
  <si>
    <t>9980х1495х220</t>
  </si>
  <si>
    <t>ПБ 99-15</t>
  </si>
  <si>
    <t>9880х1495х220</t>
  </si>
  <si>
    <t>ПБ 98-15</t>
  </si>
  <si>
    <t>9780Х1495Х220</t>
  </si>
  <si>
    <t>ПБ 97-15</t>
  </si>
  <si>
    <t>9680х1495х220</t>
  </si>
  <si>
    <t>ПБ 96-15</t>
  </si>
  <si>
    <t>9580х1495х220</t>
  </si>
  <si>
    <t>ПБ 95-15</t>
  </si>
  <si>
    <t>9480х1495х220</t>
  </si>
  <si>
    <t>ПБ 94-15</t>
  </si>
  <si>
    <t>9380х1495х220</t>
  </si>
  <si>
    <t>ПБ 93-15</t>
  </si>
  <si>
    <t>9280х1495х220</t>
  </si>
  <si>
    <t>ПБ 92-15</t>
  </si>
  <si>
    <t>9180х1495х220</t>
  </si>
  <si>
    <t>ПБ 91-15</t>
  </si>
  <si>
    <t>9080х1495х220</t>
  </si>
  <si>
    <t>ПБ 90-15</t>
  </si>
  <si>
    <t>8980Х1495Х220</t>
  </si>
  <si>
    <t>ПБ 89-15</t>
  </si>
  <si>
    <t>8880х1495х220</t>
  </si>
  <si>
    <t>ПБ 88-15</t>
  </si>
  <si>
    <t>8780х1495х220</t>
  </si>
  <si>
    <t>ПБ 87-15</t>
  </si>
  <si>
    <t>8680х1495х220</t>
  </si>
  <si>
    <t>ПБ 86-15</t>
  </si>
  <si>
    <t>8580х1495х220</t>
  </si>
  <si>
    <t>ПБ 85-15</t>
  </si>
  <si>
    <t>8480х1495х220</t>
  </si>
  <si>
    <t>ПБ 84-15</t>
  </si>
  <si>
    <t>8380Х1495Х220</t>
  </si>
  <si>
    <t>ПБ 83-15</t>
  </si>
  <si>
    <t>8280х1495х220</t>
  </si>
  <si>
    <t>ПБ 82-15</t>
  </si>
  <si>
    <t>8180х1495х220</t>
  </si>
  <si>
    <t>ПБ 81-15</t>
  </si>
  <si>
    <t>8080х1495х220</t>
  </si>
  <si>
    <t>ПБ 80-15</t>
  </si>
  <si>
    <t>7980х1495х220</t>
  </si>
  <si>
    <t>ПБ 79-15</t>
  </si>
  <si>
    <t>7880х1495х220</t>
  </si>
  <si>
    <t>ПБ 78-15</t>
  </si>
  <si>
    <t>7780Х1495Х220</t>
  </si>
  <si>
    <t>ПБ 77-15</t>
  </si>
  <si>
    <t>7680х1495х220</t>
  </si>
  <si>
    <t>ПБ 76-15</t>
  </si>
  <si>
    <t>7580х1495х220</t>
  </si>
  <si>
    <t>ПБ 75-15</t>
  </si>
  <si>
    <t>7480х1495х220</t>
  </si>
  <si>
    <t>ПБ 74-15</t>
  </si>
  <si>
    <t>7380х1495х220</t>
  </si>
  <si>
    <t>ПБ 73-15</t>
  </si>
  <si>
    <t>7280х1495х220</t>
  </si>
  <si>
    <t>ПБ 72-15</t>
  </si>
  <si>
    <t>7180Х1495Х220</t>
  </si>
  <si>
    <t>ПБ 71-15</t>
  </si>
  <si>
    <t>7080х1495х220</t>
  </si>
  <si>
    <t>ПБ 70-15</t>
  </si>
  <si>
    <t>6980х1495х220</t>
  </si>
  <si>
    <t>ПБ 69-15</t>
  </si>
  <si>
    <t>6880х1495х220</t>
  </si>
  <si>
    <t>ПБ 68-15</t>
  </si>
  <si>
    <t>6780х1495х220</t>
  </si>
  <si>
    <t>ПБ 67-15</t>
  </si>
  <si>
    <t>6680х1495х220</t>
  </si>
  <si>
    <t>ПБ 66-15</t>
  </si>
  <si>
    <t>6580Х1495Х220</t>
  </si>
  <si>
    <t>ПБ 65-15</t>
  </si>
  <si>
    <t>6480х1495х220</t>
  </si>
  <si>
    <t>ПБ 64-15</t>
  </si>
  <si>
    <t>6380х1495х220</t>
  </si>
  <si>
    <t>ПБ 63-15</t>
  </si>
  <si>
    <t>6280х1495х220</t>
  </si>
  <si>
    <t>ПБ 62-15</t>
  </si>
  <si>
    <t>6180х1495х220</t>
  </si>
  <si>
    <t>ПБ 61-15</t>
  </si>
  <si>
    <t>6080х1495х220</t>
  </si>
  <si>
    <t>ПБ 60-15</t>
  </si>
  <si>
    <t>5980Х1495Х220</t>
  </si>
  <si>
    <t>ПБ 59-15</t>
  </si>
  <si>
    <t>5880х1495х220</t>
  </si>
  <si>
    <t>ПБ 58-15</t>
  </si>
  <si>
    <t>5780х1495х220</t>
  </si>
  <si>
    <t>ПБ 57-15</t>
  </si>
  <si>
    <t>5680х1495х220</t>
  </si>
  <si>
    <t>ПБ 56-15</t>
  </si>
  <si>
    <t>5580х1495х220</t>
  </si>
  <si>
    <t>ПБ 55-15</t>
  </si>
  <si>
    <t>5480х1495х220</t>
  </si>
  <si>
    <t>ПБ 54-15</t>
  </si>
  <si>
    <t>5380Х1495Х220</t>
  </si>
  <si>
    <t>ПБ 53-15</t>
  </si>
  <si>
    <t>5280х1495х220</t>
  </si>
  <si>
    <t>ПБ 52-15</t>
  </si>
  <si>
    <t>5180х1495х220</t>
  </si>
  <si>
    <t>ПБ 51-15</t>
  </si>
  <si>
    <t>5080х1495х220</t>
  </si>
  <si>
    <t>ПБ 50-15</t>
  </si>
  <si>
    <t>4980х1495х220</t>
  </si>
  <si>
    <t>ПБ 49-15</t>
  </si>
  <si>
    <t>4880х1495х220</t>
  </si>
  <si>
    <t>ПБ 48-15</t>
  </si>
  <si>
    <t>4780Х1495Х220</t>
  </si>
  <si>
    <t>ПБ 47-15</t>
  </si>
  <si>
    <t>4680х1495х220</t>
  </si>
  <si>
    <t>ПБ 46-15</t>
  </si>
  <si>
    <t>4580х1495х220</t>
  </si>
  <si>
    <t>ПБ 45-15</t>
  </si>
  <si>
    <t>4480х1495х220</t>
  </si>
  <si>
    <t>ПБ 44-15</t>
  </si>
  <si>
    <t>4380х1495х220</t>
  </si>
  <si>
    <t>ПБ 43-15</t>
  </si>
  <si>
    <t>4280х1495х220</t>
  </si>
  <si>
    <t>ПБ 42-15</t>
  </si>
  <si>
    <t>4180Х1495Х220</t>
  </si>
  <si>
    <t>ПБ 41-15</t>
  </si>
  <si>
    <t>4080х1495х220</t>
  </si>
  <si>
    <t>ПБ 40-15</t>
  </si>
  <si>
    <t>3980х1495х220</t>
  </si>
  <si>
    <t>ПБ 39-15</t>
  </si>
  <si>
    <t>3880х1495х220</t>
  </si>
  <si>
    <t>ПБ 38-15</t>
  </si>
  <si>
    <t>3780х1495х220</t>
  </si>
  <si>
    <t>ПБ 37-15</t>
  </si>
  <si>
    <t>3680х1495х220</t>
  </si>
  <si>
    <t>ПБ 36-15</t>
  </si>
  <si>
    <t>3580Х1495Х220</t>
  </si>
  <si>
    <t>ПБ 35-15</t>
  </si>
  <si>
    <t>3480х1495х220</t>
  </si>
  <si>
    <t>ПБ 34-15</t>
  </si>
  <si>
    <t>3380х1495х220</t>
  </si>
  <si>
    <t>ПБ 33-15</t>
  </si>
  <si>
    <t>3280х1495х220</t>
  </si>
  <si>
    <t>ПБ 32-15</t>
  </si>
  <si>
    <t>3180х1495х220</t>
  </si>
  <si>
    <t>ПБ 31-15</t>
  </si>
  <si>
    <t>3080х1495х220</t>
  </si>
  <si>
    <t>ПБ 30-15</t>
  </si>
  <si>
    <t>2980Х1495Х220</t>
  </si>
  <si>
    <t>ПБ 29-15</t>
  </si>
  <si>
    <t>2880х1495х220</t>
  </si>
  <si>
    <t>ПБ 28-15</t>
  </si>
  <si>
    <t>2780х1495х220</t>
  </si>
  <si>
    <t>ПБ 27-15</t>
  </si>
  <si>
    <t>2680х1495х220</t>
  </si>
  <si>
    <t>ПБ 26-15</t>
  </si>
  <si>
    <t>2580х1495х220</t>
  </si>
  <si>
    <t>ПБ 25-15</t>
  </si>
  <si>
    <t>2480х1495х220</t>
  </si>
  <si>
    <t>ПБ 24-15</t>
  </si>
  <si>
    <t>2380Х1495Х220</t>
  </si>
  <si>
    <t>ПБ 23-15</t>
  </si>
  <si>
    <t>2280х1495х220</t>
  </si>
  <si>
    <t>ПБ 22-15</t>
  </si>
  <si>
    <t>2180х1495х220</t>
  </si>
  <si>
    <t>ПБ 21-15</t>
  </si>
  <si>
    <t>2080х1495х220</t>
  </si>
  <si>
    <t>ПБ 20-15</t>
  </si>
  <si>
    <t>1980х1495х220</t>
  </si>
  <si>
    <t>ПБ 19-15</t>
  </si>
  <si>
    <t>1880х1495х220</t>
  </si>
  <si>
    <t>ПБ 18-15</t>
  </si>
  <si>
    <t>1780х1495х220</t>
  </si>
  <si>
    <t>ПБ 17-15</t>
  </si>
  <si>
    <t>1680х1495х220</t>
  </si>
  <si>
    <t>ПБ 16-15</t>
  </si>
  <si>
    <t>1580х1495х220</t>
  </si>
  <si>
    <t>1 ПБ 90-12</t>
  </si>
  <si>
    <t>8980Х1197Х160</t>
  </si>
  <si>
    <t>1 ПБ 89-12</t>
  </si>
  <si>
    <t>8880х1197х160</t>
  </si>
  <si>
    <t>1 ПБ 88-12</t>
  </si>
  <si>
    <t>8780х1197х160</t>
  </si>
  <si>
    <t>1 ПБ 87-12</t>
  </si>
  <si>
    <t>8680х1197х160</t>
  </si>
  <si>
    <t>1 ПБ 86-12</t>
  </si>
  <si>
    <t>8580х1197х160</t>
  </si>
  <si>
    <t>1 ПБ 85-12</t>
  </si>
  <si>
    <t>8480х1197х160</t>
  </si>
  <si>
    <t>1 ПБ 84-12</t>
  </si>
  <si>
    <t>8380Х1197Х160</t>
  </si>
  <si>
    <t>1 ПБ 83-12</t>
  </si>
  <si>
    <t>8280х1197х160</t>
  </si>
  <si>
    <t>1 ПБ 82-12</t>
  </si>
  <si>
    <t>8180х1197х160</t>
  </si>
  <si>
    <t>1 ПБ 81-12</t>
  </si>
  <si>
    <t>8080х1197х160</t>
  </si>
  <si>
    <t>1 ПБ 80-12</t>
  </si>
  <si>
    <t>7980х1197х160</t>
  </si>
  <si>
    <t>1 ПБ 79-12</t>
  </si>
  <si>
    <t>7880х1197х160</t>
  </si>
  <si>
    <t>1 ПБ 78-12</t>
  </si>
  <si>
    <t>7780Х1197Х160</t>
  </si>
  <si>
    <t>1 ПБ 77-12</t>
  </si>
  <si>
    <t>7680х1197х160</t>
  </si>
  <si>
    <t>1 ПБ 76-12</t>
  </si>
  <si>
    <t>7580х1197х160</t>
  </si>
  <si>
    <t>1 ПБ 75-12</t>
  </si>
  <si>
    <t>7480х1197х160</t>
  </si>
  <si>
    <t>1 ПБ 74-12</t>
  </si>
  <si>
    <t>7380х1197х160</t>
  </si>
  <si>
    <t>1 ПБ 73-12</t>
  </si>
  <si>
    <t>7280х1197х160</t>
  </si>
  <si>
    <t>1 ПБ 72-12</t>
  </si>
  <si>
    <t>7180Х1997Х160</t>
  </si>
  <si>
    <t>1 ПБ 71-12</t>
  </si>
  <si>
    <t>7080х1197х160</t>
  </si>
  <si>
    <t>1 ПБ 70-12</t>
  </si>
  <si>
    <t>6980х1197х160</t>
  </si>
  <si>
    <t>1 ПБ 69-12</t>
  </si>
  <si>
    <t>6880х1197х160</t>
  </si>
  <si>
    <t>1 ПБ 68-12</t>
  </si>
  <si>
    <t>6780х1197х160</t>
  </si>
  <si>
    <t>1 ПБ 67-12</t>
  </si>
  <si>
    <t>6680х1197х160</t>
  </si>
  <si>
    <t>1 ПБ 66-12</t>
  </si>
  <si>
    <t>6580Х1197Х160</t>
  </si>
  <si>
    <t>1 ПБ 65-12</t>
  </si>
  <si>
    <t>6480х1197х160</t>
  </si>
  <si>
    <t>1 ПБ 64-12</t>
  </si>
  <si>
    <t>6380х1197х160</t>
  </si>
  <si>
    <t>1 ПБ 63-12</t>
  </si>
  <si>
    <t>6280х1197х160</t>
  </si>
  <si>
    <t>1 ПБ 62-12</t>
  </si>
  <si>
    <t>6180х1197х160</t>
  </si>
  <si>
    <t>1 ПБ 61-12</t>
  </si>
  <si>
    <t>6080х1197х160</t>
  </si>
  <si>
    <t>1 ПБ 60-12</t>
  </si>
  <si>
    <t>5980Х1197Х160</t>
  </si>
  <si>
    <t>1 ПБ 59-12</t>
  </si>
  <si>
    <t>5880х1197х160</t>
  </si>
  <si>
    <t>1 ПБ 58-12</t>
  </si>
  <si>
    <t>5780х1197х160</t>
  </si>
  <si>
    <t>1 ПБ 57-12</t>
  </si>
  <si>
    <t>5680х1197х160</t>
  </si>
  <si>
    <t>1 ПБ 56-12</t>
  </si>
  <si>
    <t>5580х1197х160</t>
  </si>
  <si>
    <t>1 ПБ 55-12</t>
  </si>
  <si>
    <t>5480х1197х160</t>
  </si>
  <si>
    <t>1 ПБ 54-12</t>
  </si>
  <si>
    <t>5380Х1197Х160</t>
  </si>
  <si>
    <t>1 ПБ 53-12</t>
  </si>
  <si>
    <t>5280х1197х160</t>
  </si>
  <si>
    <t>1 ПБ 52-12</t>
  </si>
  <si>
    <t>5180х1197х160</t>
  </si>
  <si>
    <t>1 ПБ 51-12</t>
  </si>
  <si>
    <t>5080х1197х160</t>
  </si>
  <si>
    <t>1 ПБ 50-12</t>
  </si>
  <si>
    <t>4980х1197х160</t>
  </si>
  <si>
    <t>1 ПБ 49-12</t>
  </si>
  <si>
    <t>4880х1197х160</t>
  </si>
  <si>
    <t>1 ПБ 48-12</t>
  </si>
  <si>
    <t>4780Х1197Х160</t>
  </si>
  <si>
    <t>1 ПБ 47-12</t>
  </si>
  <si>
    <t>4680х1197х160</t>
  </si>
  <si>
    <t>1 ПБ 46-12</t>
  </si>
  <si>
    <t>4580х1197х160</t>
  </si>
  <si>
    <t>1 ПБ 45-12</t>
  </si>
  <si>
    <t>4480х1197х160</t>
  </si>
  <si>
    <t>1 ПБ 44-12</t>
  </si>
  <si>
    <t>4380х1197х160</t>
  </si>
  <si>
    <t>1 ПБ 43-12</t>
  </si>
  <si>
    <t>4280х1197х160</t>
  </si>
  <si>
    <t>1 ПБ 42-12</t>
  </si>
  <si>
    <t>4180Х1197Х160</t>
  </si>
  <si>
    <t>1 ПБ 41-12</t>
  </si>
  <si>
    <t>4080х1197х160</t>
  </si>
  <si>
    <t>1 ПБ 40-12</t>
  </si>
  <si>
    <t>3980х1197х160</t>
  </si>
  <si>
    <t>1 ПБ 39-12</t>
  </si>
  <si>
    <t>3880х1197х160</t>
  </si>
  <si>
    <t>1 ПБ 38-12</t>
  </si>
  <si>
    <t>3780х1197х160</t>
  </si>
  <si>
    <t>1 ПБ 37-12</t>
  </si>
  <si>
    <t>3680х1197х160</t>
  </si>
  <si>
    <t>1 ПБ 36-12</t>
  </si>
  <si>
    <t>3580Х1197Х160</t>
  </si>
  <si>
    <t>1 ПБ 35-12</t>
  </si>
  <si>
    <t>3480х1197х160</t>
  </si>
  <si>
    <t>1 ПБ 34-12</t>
  </si>
  <si>
    <t>3380х1197х160</t>
  </si>
  <si>
    <t>1 ПБ 33-12</t>
  </si>
  <si>
    <t>3280х1197х160</t>
  </si>
  <si>
    <t>1 ПБ 32-12</t>
  </si>
  <si>
    <t>3180х1197х160</t>
  </si>
  <si>
    <t>1 ПБ 31-12</t>
  </si>
  <si>
    <t>3080х1197х160</t>
  </si>
  <si>
    <t>1 ПБ 30-12</t>
  </si>
  <si>
    <t>2980Х1197Х160</t>
  </si>
  <si>
    <t>1 ПБ 29-12</t>
  </si>
  <si>
    <t>2880х1197х160</t>
  </si>
  <si>
    <t>1 ПБ 28-12</t>
  </si>
  <si>
    <t>2780х1197х160</t>
  </si>
  <si>
    <t>1 ПБ 27-12</t>
  </si>
  <si>
    <t>2680х1197х160</t>
  </si>
  <si>
    <t>1 ПБ 26-12</t>
  </si>
  <si>
    <t>2580х1197х160</t>
  </si>
  <si>
    <t>1 ПБ 25-12</t>
  </si>
  <si>
    <t>2480х1197х160</t>
  </si>
  <si>
    <t>1 ПБ 24-12</t>
  </si>
  <si>
    <t>2380Х1197Х160</t>
  </si>
  <si>
    <t>1 ПБ 23-12</t>
  </si>
  <si>
    <t>2280х1197х160</t>
  </si>
  <si>
    <t>1 ПБ 22-12</t>
  </si>
  <si>
    <t>2180х1197х160</t>
  </si>
  <si>
    <t>1 ПБ 21-12</t>
  </si>
  <si>
    <t>2080х1197х160</t>
  </si>
  <si>
    <t>1 ПБ 20-12</t>
  </si>
  <si>
    <t>1980х1197х160</t>
  </si>
  <si>
    <t>1 ПБ 19-12</t>
  </si>
  <si>
    <t>1880х1197х160</t>
  </si>
  <si>
    <t>1 ПБ 18-12</t>
  </si>
  <si>
    <t>1780х1197х160</t>
  </si>
  <si>
    <t>1 ПБ 17-12</t>
  </si>
  <si>
    <t>1680х1197х160</t>
  </si>
  <si>
    <t>1 ПБ 16-12</t>
  </si>
  <si>
    <t>1580х1197х160</t>
  </si>
  <si>
    <t>1 ПБ 90-15</t>
  </si>
  <si>
    <t>8980Х1497Х160</t>
  </si>
  <si>
    <t>1 ПБ 89-15</t>
  </si>
  <si>
    <t>8880х1497х160</t>
  </si>
  <si>
    <t>1 ПБ 88-15</t>
  </si>
  <si>
    <t>8780х1497х160</t>
  </si>
  <si>
    <t>1 ПБ 87-15</t>
  </si>
  <si>
    <t>8680х1497х160</t>
  </si>
  <si>
    <t>1 ПБ 86-15</t>
  </si>
  <si>
    <t>8580х1497х160</t>
  </si>
  <si>
    <t>1 ПБ 85-15</t>
  </si>
  <si>
    <t>8480х1497х160</t>
  </si>
  <si>
    <t>1 ПБ 84-15</t>
  </si>
  <si>
    <t>8380Х1497Х160</t>
  </si>
  <si>
    <t>1 ПБ 83-15</t>
  </si>
  <si>
    <t>8280х1497х160</t>
  </si>
  <si>
    <t>1 ПБ 82-15</t>
  </si>
  <si>
    <t>8180х1497х160</t>
  </si>
  <si>
    <t>1 ПБ 81-15</t>
  </si>
  <si>
    <t>8080х1497х160</t>
  </si>
  <si>
    <t>1 ПБ 80-15</t>
  </si>
  <si>
    <t>7980х1497х160</t>
  </si>
  <si>
    <t>1 ПБ 79-15</t>
  </si>
  <si>
    <t>7880х1497х160</t>
  </si>
  <si>
    <t>1 ПБ 78-15</t>
  </si>
  <si>
    <t>7780Х1497Х160</t>
  </si>
  <si>
    <t>1 ПБ 77-15</t>
  </si>
  <si>
    <t>7680х1497х160</t>
  </si>
  <si>
    <t>1 ПБ 76-15</t>
  </si>
  <si>
    <t>7580х1497х160</t>
  </si>
  <si>
    <t>1 ПБ 75-15</t>
  </si>
  <si>
    <t>7480х1497х160</t>
  </si>
  <si>
    <t>1 ПБ 74-15</t>
  </si>
  <si>
    <t>7380х1497х160</t>
  </si>
  <si>
    <t>1 ПБ 73-15</t>
  </si>
  <si>
    <t>7280х1497х160</t>
  </si>
  <si>
    <t>1 ПБ 72-15</t>
  </si>
  <si>
    <t>7180Х1497Х160</t>
  </si>
  <si>
    <t>1 ПБ 71-15</t>
  </si>
  <si>
    <t>7080х1497х160</t>
  </si>
  <si>
    <t>1 ПБ 70-15</t>
  </si>
  <si>
    <t>6980х1497х160</t>
  </si>
  <si>
    <t>1 ПБ 69-15</t>
  </si>
  <si>
    <t>6880х1497х160</t>
  </si>
  <si>
    <t>1 ПБ 68-15</t>
  </si>
  <si>
    <t>6780х1497х160</t>
  </si>
  <si>
    <t>1 ПБ 67-15</t>
  </si>
  <si>
    <t>6680х1497х160</t>
  </si>
  <si>
    <t>1 ПБ 66-15</t>
  </si>
  <si>
    <t>6580Х1497Х160</t>
  </si>
  <si>
    <t>1 ПБ 65-15</t>
  </si>
  <si>
    <t>6480х1497х160</t>
  </si>
  <si>
    <t>1 ПБ 64-15</t>
  </si>
  <si>
    <t>6380х1497х160</t>
  </si>
  <si>
    <t>1 ПБ 63-15</t>
  </si>
  <si>
    <t>6280х1497х160</t>
  </si>
  <si>
    <t>1 ПБ 62-15</t>
  </si>
  <si>
    <t>6180х1497х160</t>
  </si>
  <si>
    <t>1 ПБ 61-15</t>
  </si>
  <si>
    <t>6080х1497х160</t>
  </si>
  <si>
    <t>1 ПБ 60-15</t>
  </si>
  <si>
    <t>5980Х1497Х160</t>
  </si>
  <si>
    <t>1 ПБ 59-15</t>
  </si>
  <si>
    <t>5880х1497х160</t>
  </si>
  <si>
    <t>1 ПБ 58-15</t>
  </si>
  <si>
    <t>5780х1497х160</t>
  </si>
  <si>
    <t>1 ПБ 57-15</t>
  </si>
  <si>
    <t>5680х1497х160</t>
  </si>
  <si>
    <t>1 ПБ 56-15</t>
  </si>
  <si>
    <t>5580х1497х160</t>
  </si>
  <si>
    <t>1 ПБ 55-15</t>
  </si>
  <si>
    <t>5480х1497х160</t>
  </si>
  <si>
    <t>1 ПБ 54-15</t>
  </si>
  <si>
    <t>5380Х1497Х160</t>
  </si>
  <si>
    <t>1 ПБ 53-15</t>
  </si>
  <si>
    <t>5280х1497х160</t>
  </si>
  <si>
    <t>1 ПБ 52-15</t>
  </si>
  <si>
    <t>5180х1497х160</t>
  </si>
  <si>
    <t>1 ПБ 51-15</t>
  </si>
  <si>
    <t>5080х1497х160</t>
  </si>
  <si>
    <t>1 ПБ 50-15</t>
  </si>
  <si>
    <t>4980х1497х160</t>
  </si>
  <si>
    <t>1 ПБ 49-15</t>
  </si>
  <si>
    <t>4880х1497х160</t>
  </si>
  <si>
    <t>1 ПБ 48-15</t>
  </si>
  <si>
    <t>4780Х1497Х160</t>
  </si>
  <si>
    <t>1 ПБ 47-15</t>
  </si>
  <si>
    <t>4680х1497х160</t>
  </si>
  <si>
    <t>1 ПБ 46-15</t>
  </si>
  <si>
    <t>4580х1497х160</t>
  </si>
  <si>
    <t>1 ПБ 45-15</t>
  </si>
  <si>
    <t>4480х1497х160</t>
  </si>
  <si>
    <t>1 ПБ 44-15</t>
  </si>
  <si>
    <t>4380х1497х160</t>
  </si>
  <si>
    <t>1 ПБ 43-15</t>
  </si>
  <si>
    <t>4280х1497х160</t>
  </si>
  <si>
    <t>1 ПБ 42-15</t>
  </si>
  <si>
    <t>4180Х1497Х160</t>
  </si>
  <si>
    <t>1 ПБ 41-15</t>
  </si>
  <si>
    <t>4080х1497х160</t>
  </si>
  <si>
    <t>1 ПБ 40-15</t>
  </si>
  <si>
    <t>3980х1497х160</t>
  </si>
  <si>
    <t>1 ПБ 39-15</t>
  </si>
  <si>
    <t>3880х1497х160</t>
  </si>
  <si>
    <t>1 ПБ 38-15</t>
  </si>
  <si>
    <t>3780х1497х160</t>
  </si>
  <si>
    <t>1 ПБ 37-15</t>
  </si>
  <si>
    <t>3680х1497х160</t>
  </si>
  <si>
    <t>1 ПБ 36-15</t>
  </si>
  <si>
    <t>3580Х1497Х160</t>
  </si>
  <si>
    <t>1 ПБ 35-15</t>
  </si>
  <si>
    <t>3480х1497х160</t>
  </si>
  <si>
    <t>1 ПБ 34-15</t>
  </si>
  <si>
    <t>3380х1497х160</t>
  </si>
  <si>
    <t>1 ПБ 33-15</t>
  </si>
  <si>
    <t>3280х1497х160</t>
  </si>
  <si>
    <t>1 ПБ 32-15</t>
  </si>
  <si>
    <t>3180х1497х160</t>
  </si>
  <si>
    <t>1 ПБ 31-15</t>
  </si>
  <si>
    <t>3080х1497х160</t>
  </si>
  <si>
    <t>1 ПБ 30-15</t>
  </si>
  <si>
    <t>2980Х1497Х160</t>
  </si>
  <si>
    <t>1 ПБ 29-15</t>
  </si>
  <si>
    <t>2880х1497х160</t>
  </si>
  <si>
    <t>1 ПБ 28-15</t>
  </si>
  <si>
    <t>2780х1497х160</t>
  </si>
  <si>
    <t>1 ПБ 27-15</t>
  </si>
  <si>
    <t>2680х1497х160</t>
  </si>
  <si>
    <t>1 ПБ 26-15</t>
  </si>
  <si>
    <t>2580х1497х160</t>
  </si>
  <si>
    <t>1 ПБ 25-15</t>
  </si>
  <si>
    <t>2480х1497х160</t>
  </si>
  <si>
    <t>1 ПБ 24-15</t>
  </si>
  <si>
    <t>2380Х1497Х160</t>
  </si>
  <si>
    <t>1 ПБ 23-15</t>
  </si>
  <si>
    <t>2280х1497х160</t>
  </si>
  <si>
    <t>1 ПБ 22-15</t>
  </si>
  <si>
    <t>2180х1497х160</t>
  </si>
  <si>
    <t>1 ПБ 21-15</t>
  </si>
  <si>
    <t>2080х1497х160</t>
  </si>
  <si>
    <t>1 ПБ 20-15</t>
  </si>
  <si>
    <t>1980х1497х160</t>
  </si>
  <si>
    <t>1 ПБ 19-15</t>
  </si>
  <si>
    <t>1880х1497х160</t>
  </si>
  <si>
    <t>1 ПБ 18-15</t>
  </si>
  <si>
    <t>1780х1497х160</t>
  </si>
  <si>
    <t>1 ПБ 17-15</t>
  </si>
  <si>
    <t>1680х1497х160</t>
  </si>
  <si>
    <t>1 ПБ 16-15</t>
  </si>
  <si>
    <t>1580х1497х160</t>
  </si>
  <si>
    <t>Серия  129/15-1     H=265 мм</t>
  </si>
  <si>
    <t>2 ПБ 120-12</t>
  </si>
  <si>
    <t>11980х1197х265</t>
  </si>
  <si>
    <t>2 ПБ 119-12</t>
  </si>
  <si>
    <t>11880х1197х265</t>
  </si>
  <si>
    <t>2 ПБ 118-12</t>
  </si>
  <si>
    <t>11780х1197х265</t>
  </si>
  <si>
    <t>2 ПБ 117-12</t>
  </si>
  <si>
    <t>11680х1197х265</t>
  </si>
  <si>
    <t>2 ПБ 116-12</t>
  </si>
  <si>
    <t>11580х1197х265</t>
  </si>
  <si>
    <t>2 ПБ 115-12</t>
  </si>
  <si>
    <t>11480х1197х265</t>
  </si>
  <si>
    <t>2 ПБ 114-12</t>
  </si>
  <si>
    <t>11380х1197х265</t>
  </si>
  <si>
    <t>2 ПБ 113-12</t>
  </si>
  <si>
    <t>11280х1197х265</t>
  </si>
  <si>
    <t>2 ПБ 112-12</t>
  </si>
  <si>
    <t>11180х1197х265</t>
  </si>
  <si>
    <t>2 ПБ 111-12</t>
  </si>
  <si>
    <t>11080х1197х265</t>
  </si>
  <si>
    <t>2 ПБ 110-12</t>
  </si>
  <si>
    <t>10980х1197х265</t>
  </si>
  <si>
    <t>2 ПБ 109-12</t>
  </si>
  <si>
    <t>10880х1197х265</t>
  </si>
  <si>
    <t>2 ПБ 108-12</t>
  </si>
  <si>
    <t>10780х1197х265</t>
  </si>
  <si>
    <t>2 ПБ 107-12</t>
  </si>
  <si>
    <t>10680х1197х265</t>
  </si>
  <si>
    <t>2 ПБ 106-12</t>
  </si>
  <si>
    <t>10580х1197х265</t>
  </si>
  <si>
    <t>2 ПБ 105-12</t>
  </si>
  <si>
    <t>10480х1197х265</t>
  </si>
  <si>
    <t>2 ПБ 104-12</t>
  </si>
  <si>
    <t>10380х1197х265</t>
  </si>
  <si>
    <t>2 ПБ 103-12</t>
  </si>
  <si>
    <t>10280х1197х265</t>
  </si>
  <si>
    <t>2 ПБ 102-12</t>
  </si>
  <si>
    <t>10180Х1197Х265</t>
  </si>
  <si>
    <t>2 ПБ 101-12</t>
  </si>
  <si>
    <t>10080х1197х265</t>
  </si>
  <si>
    <t>2 ПБ 100-12</t>
  </si>
  <si>
    <t>9980х1197х265</t>
  </si>
  <si>
    <t>2 ПБ 99-12</t>
  </si>
  <si>
    <t>9880х1197х265</t>
  </si>
  <si>
    <t>2 ПБ 98-12</t>
  </si>
  <si>
    <t>9780Х1197Х265</t>
  </si>
  <si>
    <t>2 ПБ 97-12</t>
  </si>
  <si>
    <t>9680х1197х265</t>
  </si>
  <si>
    <t>2 ПБ 96-12</t>
  </si>
  <si>
    <t>9580х1197х265</t>
  </si>
  <si>
    <t>2 ПБ 95-12</t>
  </si>
  <si>
    <t>9480х1197х265</t>
  </si>
  <si>
    <t>2 ПБ 94-12</t>
  </si>
  <si>
    <t>9380х1197х265</t>
  </si>
  <si>
    <t>2 ПБ 93-12</t>
  </si>
  <si>
    <t>9280х1197х265</t>
  </si>
  <si>
    <t>2 ПБ 92-12</t>
  </si>
  <si>
    <t>9180х1197х265</t>
  </si>
  <si>
    <t>2 ПБ 91-12</t>
  </si>
  <si>
    <t>9080х1197х265</t>
  </si>
  <si>
    <t>2 ПБ 90-12</t>
  </si>
  <si>
    <t>8980Х1197Х265</t>
  </si>
  <si>
    <t>2 ПБ 89-12</t>
  </si>
  <si>
    <t>8880х1197х265</t>
  </si>
  <si>
    <t>2 ПБ 88-12</t>
  </si>
  <si>
    <t>8780х1197х265</t>
  </si>
  <si>
    <t>2 ПБ 87-12</t>
  </si>
  <si>
    <t>8680х1197х265</t>
  </si>
  <si>
    <t>2 ПБ 86-12</t>
  </si>
  <si>
    <t>8580х1197х265</t>
  </si>
  <si>
    <t>2 ПБ 85-12</t>
  </si>
  <si>
    <t>8480х1197х265</t>
  </si>
  <si>
    <t>2 ПБ 84-12</t>
  </si>
  <si>
    <t>8380Х1197Х265</t>
  </si>
  <si>
    <t>2 ПБ 83-12</t>
  </si>
  <si>
    <t>8280х1197х265</t>
  </si>
  <si>
    <t>2 ПБ 82-12</t>
  </si>
  <si>
    <t>8180х1197х265</t>
  </si>
  <si>
    <t>2 ПБ 81-12</t>
  </si>
  <si>
    <t>8080х1197х265</t>
  </si>
  <si>
    <t>2 ПБ 80-12</t>
  </si>
  <si>
    <t>7980х1197х265</t>
  </si>
  <si>
    <t>2 ПБ 79-12</t>
  </si>
  <si>
    <t>7880х1197х265</t>
  </si>
  <si>
    <t>2 ПБ 78-12</t>
  </si>
  <si>
    <t>7780Х1197Х265</t>
  </si>
  <si>
    <t>2 ПБ 77-12</t>
  </si>
  <si>
    <t>7680х1197х265</t>
  </si>
  <si>
    <t>2 ПБ 76-12</t>
  </si>
  <si>
    <t>7580х1197х265</t>
  </si>
  <si>
    <t>2 ПБ 75-12</t>
  </si>
  <si>
    <t>7480х1197х265</t>
  </si>
  <si>
    <t>2 ПБ 74-12</t>
  </si>
  <si>
    <t>7380х1197х265</t>
  </si>
  <si>
    <t>2 ПБ 73-12</t>
  </si>
  <si>
    <t>7280х1197х265</t>
  </si>
  <si>
    <t>2 ПБ 72-12</t>
  </si>
  <si>
    <t>7180Х1197Х265</t>
  </si>
  <si>
    <t>2 ПБ 71-12</t>
  </si>
  <si>
    <t>7080х1197х265</t>
  </si>
  <si>
    <t>2 ПБ 70-12</t>
  </si>
  <si>
    <t>6980х1197х265</t>
  </si>
  <si>
    <t>2 ПБ 69-12</t>
  </si>
  <si>
    <t>6880х1197х265</t>
  </si>
  <si>
    <t>2 ПБ 68-12</t>
  </si>
  <si>
    <t>6780х1197х265</t>
  </si>
  <si>
    <t>2 ПБ 67-12</t>
  </si>
  <si>
    <t>6680х1197х265</t>
  </si>
  <si>
    <t>2 ПБ 66-12</t>
  </si>
  <si>
    <t>6580Х1997Х265</t>
  </si>
  <si>
    <t>2 ПБ 65-12</t>
  </si>
  <si>
    <t>6480х1197х265</t>
  </si>
  <si>
    <t>2 ПБ 64-12</t>
  </si>
  <si>
    <t>6380х1197х265</t>
  </si>
  <si>
    <t>2 ПБ 63-12</t>
  </si>
  <si>
    <t>6280х1197х265</t>
  </si>
  <si>
    <t>2 ПБ 62-12</t>
  </si>
  <si>
    <t>6180х1197х265</t>
  </si>
  <si>
    <t>2 ПБ 61-12</t>
  </si>
  <si>
    <t>6080х1197х265</t>
  </si>
  <si>
    <t>2 ПБ 60-12</t>
  </si>
  <si>
    <t>5980Х1997Х265</t>
  </si>
  <si>
    <t>2 ПБ 59-12</t>
  </si>
  <si>
    <t>5880х1197х265</t>
  </si>
  <si>
    <t>2 ПБ 58-12</t>
  </si>
  <si>
    <t>5780х1197х265</t>
  </si>
  <si>
    <t>2 ПБ 57-12</t>
  </si>
  <si>
    <t>5680х1197х265</t>
  </si>
  <si>
    <t>2 ПБ 56-12</t>
  </si>
  <si>
    <t>5580х1197х265</t>
  </si>
  <si>
    <t>2 ПБ 55-12</t>
  </si>
  <si>
    <t>5480х1197х265</t>
  </si>
  <si>
    <t>2 ПБ 54-12</t>
  </si>
  <si>
    <t>5380Х1197Х265</t>
  </si>
  <si>
    <t>2 ПБ 53-12</t>
  </si>
  <si>
    <t>5280х1197х265</t>
  </si>
  <si>
    <t>2 ПБ 52-12</t>
  </si>
  <si>
    <t>5180х1197х265</t>
  </si>
  <si>
    <t>2 ПБ 51-12</t>
  </si>
  <si>
    <t>5080х1197х265</t>
  </si>
  <si>
    <t>2 ПБ 50-12</t>
  </si>
  <si>
    <t>4980х1197х265</t>
  </si>
  <si>
    <t>2 ПБ 49-12</t>
  </si>
  <si>
    <t>4880х1197х265</t>
  </si>
  <si>
    <t>2 ПБ 48-12</t>
  </si>
  <si>
    <t>4780Х1197Х265</t>
  </si>
  <si>
    <t>2 ПБ 47-12</t>
  </si>
  <si>
    <t>4680х1197х265</t>
  </si>
  <si>
    <t>2 ПБ 46-12</t>
  </si>
  <si>
    <t>4580х1197х265</t>
  </si>
  <si>
    <t>2 ПБ 45-12</t>
  </si>
  <si>
    <t>4480х1197х265</t>
  </si>
  <si>
    <t>2 ПБ 44-12</t>
  </si>
  <si>
    <t>4380х1197х265</t>
  </si>
  <si>
    <t>2 ПБ 43-12</t>
  </si>
  <si>
    <t>4280х1197х265</t>
  </si>
  <si>
    <t>2 ПБ 42-12</t>
  </si>
  <si>
    <t>4180Х1197Х265</t>
  </si>
  <si>
    <t>2 ПБ 41-12</t>
  </si>
  <si>
    <t>4080х1197х265</t>
  </si>
  <si>
    <t>2 ПБ 40-12</t>
  </si>
  <si>
    <t>3980х1197х265</t>
  </si>
  <si>
    <t>2 ПБ 39-12</t>
  </si>
  <si>
    <t>3880х1197х265</t>
  </si>
  <si>
    <t>2 ПБ 38-12</t>
  </si>
  <si>
    <t>3780х1197х265</t>
  </si>
  <si>
    <t>2 ПБ 37-12</t>
  </si>
  <si>
    <t>3680х1197х265</t>
  </si>
  <si>
    <t>2 ПБ 36-12</t>
  </si>
  <si>
    <t>3580Х1197Х265</t>
  </si>
  <si>
    <t>2 ПБ 35-12</t>
  </si>
  <si>
    <t>3480х1197х265</t>
  </si>
  <si>
    <t>2 ПБ 34-12</t>
  </si>
  <si>
    <t>3380х1197х265</t>
  </si>
  <si>
    <t>2 ПБ 33-12</t>
  </si>
  <si>
    <t>3280х1197х265</t>
  </si>
  <si>
    <t>2 ПБ 32-12</t>
  </si>
  <si>
    <t>3180х1197х265</t>
  </si>
  <si>
    <t>2 ПБ 31-12</t>
  </si>
  <si>
    <t>3080х1197х265</t>
  </si>
  <si>
    <t>2 ПБ 30-12</t>
  </si>
  <si>
    <t>2980Х1197Х265</t>
  </si>
  <si>
    <t>2 ПБ 29-12</t>
  </si>
  <si>
    <t>2880х1197х265</t>
  </si>
  <si>
    <t>2 ПБ 28-12</t>
  </si>
  <si>
    <t>2780х1197х265</t>
  </si>
  <si>
    <t>2 ПБ 27-12</t>
  </si>
  <si>
    <t>2680х1197х265</t>
  </si>
  <si>
    <t>2 ПБ 26-12</t>
  </si>
  <si>
    <t>2580х1197х265</t>
  </si>
  <si>
    <t>2 ПБ 25-12</t>
  </si>
  <si>
    <t>2480х1197х265</t>
  </si>
  <si>
    <t>2 ПБ 24-12</t>
  </si>
  <si>
    <t>2380Х1197Х265</t>
  </si>
  <si>
    <t>2 ПБ 23-12</t>
  </si>
  <si>
    <t>2280х1197х265</t>
  </si>
  <si>
    <t>2 ПБ 22-12</t>
  </si>
  <si>
    <t>2180х1197х265</t>
  </si>
  <si>
    <t>2 ПБ 21-12</t>
  </si>
  <si>
    <t>2080х1197х265</t>
  </si>
  <si>
    <t>2 ПБ 20-12</t>
  </si>
  <si>
    <t>1980х1197х265</t>
  </si>
  <si>
    <t>2 ПБ 19-12</t>
  </si>
  <si>
    <t>1880х1197х265</t>
  </si>
  <si>
    <t>2 ПБ 18-12</t>
  </si>
  <si>
    <t>1780х1197х265</t>
  </si>
  <si>
    <t>2 ПБ 17-12</t>
  </si>
  <si>
    <t>1680х1197х265</t>
  </si>
  <si>
    <t>2 ПБ 16-12</t>
  </si>
  <si>
    <t>1580х1197х265</t>
  </si>
  <si>
    <t>Серия  129/15-2     H=265 мм</t>
  </si>
  <si>
    <t>2 ПБ 120-15</t>
  </si>
  <si>
    <t>11980х1495х265</t>
  </si>
  <si>
    <t>2 ПБ 119-15</t>
  </si>
  <si>
    <t>11880х1495х265</t>
  </si>
  <si>
    <t>2 ПБ 118-15</t>
  </si>
  <si>
    <t>11780х1495х265</t>
  </si>
  <si>
    <t>2 ПБ 117-15</t>
  </si>
  <si>
    <t>11680х1495х265</t>
  </si>
  <si>
    <t>2 ПБ 116-15</t>
  </si>
  <si>
    <t>11580х1495х265</t>
  </si>
  <si>
    <t>2 ПБ 115-15</t>
  </si>
  <si>
    <t>11480х1495х265</t>
  </si>
  <si>
    <t>2 ПБ 114-15</t>
  </si>
  <si>
    <t>11380х1495х265</t>
  </si>
  <si>
    <t>2 ПБ 113-15</t>
  </si>
  <si>
    <t>11280х1495х265</t>
  </si>
  <si>
    <t>2 ПБ 112-15</t>
  </si>
  <si>
    <t>11180х1495х265</t>
  </si>
  <si>
    <t>2 ПБ 111-15</t>
  </si>
  <si>
    <t>11080х1495х265</t>
  </si>
  <si>
    <t>2 ПБ 110-15</t>
  </si>
  <si>
    <t>10980х1495х265</t>
  </si>
  <si>
    <t>2 ПБ 109-15</t>
  </si>
  <si>
    <t>10880х1495х265</t>
  </si>
  <si>
    <t>2 ПБ 108-15</t>
  </si>
  <si>
    <t>10780х1495х265</t>
  </si>
  <si>
    <t>2 ПБ 107-15</t>
  </si>
  <si>
    <t>10680х1495х265</t>
  </si>
  <si>
    <t>2 ПБ 106-15</t>
  </si>
  <si>
    <t>10580х1495х265</t>
  </si>
  <si>
    <t>2 ПБ 105-15</t>
  </si>
  <si>
    <t>10480х1495х265</t>
  </si>
  <si>
    <t>2 ПБ 104-15</t>
  </si>
  <si>
    <t>10380х1495х265</t>
  </si>
  <si>
    <t>2 ПБ 103-15</t>
  </si>
  <si>
    <t>10280х1495х265</t>
  </si>
  <si>
    <t>2 ПБ 102-15</t>
  </si>
  <si>
    <t>10180Х1495Х265</t>
  </si>
  <si>
    <t>2 ПБ 101-15</t>
  </si>
  <si>
    <t>10080х1495х265</t>
  </si>
  <si>
    <t>2 ПБ 100-15</t>
  </si>
  <si>
    <t>9980х1495х265</t>
  </si>
  <si>
    <t>2 ПБ 99-15</t>
  </si>
  <si>
    <t>9880х1495х265</t>
  </si>
  <si>
    <t>2 ПБ 98-15</t>
  </si>
  <si>
    <t>9780Х1495Х265</t>
  </si>
  <si>
    <t>2 ПБ 97-15</t>
  </si>
  <si>
    <t>9680х1495х265</t>
  </si>
  <si>
    <t>2 ПБ 96-15</t>
  </si>
  <si>
    <t>9580х1495х265</t>
  </si>
  <si>
    <t>2 ПБ 95-15</t>
  </si>
  <si>
    <t>9480х1495х265</t>
  </si>
  <si>
    <t>2 ПБ 94-15</t>
  </si>
  <si>
    <t>9380х1495х265</t>
  </si>
  <si>
    <t>2 ПБ 93-15</t>
  </si>
  <si>
    <t>9280х1495х265</t>
  </si>
  <si>
    <t>2 ПБ 92-15</t>
  </si>
  <si>
    <t>9180х1495х265</t>
  </si>
  <si>
    <t>2 ПБ 91-15</t>
  </si>
  <si>
    <t>9080х1495х265</t>
  </si>
  <si>
    <t>2 ПБ 90-15</t>
  </si>
  <si>
    <t>8980Х1495Х265</t>
  </si>
  <si>
    <t>2 ПБ 89-15</t>
  </si>
  <si>
    <t>8880х1495х265</t>
  </si>
  <si>
    <t>2 ПБ 88-15</t>
  </si>
  <si>
    <t>8780х1495х265</t>
  </si>
  <si>
    <t>2 ПБ 87-15</t>
  </si>
  <si>
    <t>8680х1495х265</t>
  </si>
  <si>
    <t>2 ПБ 86-15</t>
  </si>
  <si>
    <t>8580х1495х265</t>
  </si>
  <si>
    <t>2 ПБ 85-15</t>
  </si>
  <si>
    <t>8480х1495х265</t>
  </si>
  <si>
    <t>2 ПБ 84-15</t>
  </si>
  <si>
    <t>8380Х1495Х265</t>
  </si>
  <si>
    <t>2 ПБ 83-15</t>
  </si>
  <si>
    <t>8280х1495х265</t>
  </si>
  <si>
    <t>2 ПБ 82-15</t>
  </si>
  <si>
    <t>8180х1495х265</t>
  </si>
  <si>
    <t>2 ПБ 81-15</t>
  </si>
  <si>
    <t>8080х1495х265</t>
  </si>
  <si>
    <t>2 ПБ 80-15</t>
  </si>
  <si>
    <t>7980х1495х265</t>
  </si>
  <si>
    <t>2 ПБ 79-15</t>
  </si>
  <si>
    <t>7880х1495х265</t>
  </si>
  <si>
    <t>2 ПБ 78-15</t>
  </si>
  <si>
    <t>7780Х1495Х265</t>
  </si>
  <si>
    <t>2 ПБ 77-15</t>
  </si>
  <si>
    <t>7680х1495х265</t>
  </si>
  <si>
    <t>2 ПБ 76-15</t>
  </si>
  <si>
    <t>7580х1495х265</t>
  </si>
  <si>
    <t>2 ПБ 75-15</t>
  </si>
  <si>
    <t>7480х1495х265</t>
  </si>
  <si>
    <t>2 ПБ 74-15</t>
  </si>
  <si>
    <t>7380х1495х265</t>
  </si>
  <si>
    <t>2 ПБ 73-15</t>
  </si>
  <si>
    <t>7280х1495х265</t>
  </si>
  <si>
    <t>2 ПБ 72-15</t>
  </si>
  <si>
    <t>7180Х1495Х265</t>
  </si>
  <si>
    <t>2 ПБ 71-15</t>
  </si>
  <si>
    <t>7080х1495х265</t>
  </si>
  <si>
    <t>2 ПБ 70-15</t>
  </si>
  <si>
    <t>6980х1495х265</t>
  </si>
  <si>
    <t>2 ПБ 69-15</t>
  </si>
  <si>
    <t>6880х1495х265</t>
  </si>
  <si>
    <t>2 ПБ 68-15</t>
  </si>
  <si>
    <t>6780х1495х265</t>
  </si>
  <si>
    <t>2 ПБ 67-15</t>
  </si>
  <si>
    <t>6680х1495х265</t>
  </si>
  <si>
    <t>2 ПБ 66-15</t>
  </si>
  <si>
    <t>6580Х1495Х265</t>
  </si>
  <si>
    <t>2 ПБ 65-15</t>
  </si>
  <si>
    <t>6480х1495х265</t>
  </si>
  <si>
    <t>2 ПБ 64-15</t>
  </si>
  <si>
    <t>6380х1495х265</t>
  </si>
  <si>
    <t>2 ПБ 63-15</t>
  </si>
  <si>
    <t>6280х1495х265</t>
  </si>
  <si>
    <t>2 ПБ 62-15</t>
  </si>
  <si>
    <t>6180х1495х265</t>
  </si>
  <si>
    <t>2 ПБ 61-15</t>
  </si>
  <si>
    <t>6080х1495х265</t>
  </si>
  <si>
    <t>2 ПБ 60-15</t>
  </si>
  <si>
    <t>5980Х1495Х265</t>
  </si>
  <si>
    <t>2 ПБ 59-15</t>
  </si>
  <si>
    <t>5880х1495х265</t>
  </si>
  <si>
    <t>2 ПБ 58-15</t>
  </si>
  <si>
    <t>5780х1495х265</t>
  </si>
  <si>
    <t>2 ПБ 57-15</t>
  </si>
  <si>
    <t>5680х1495х265</t>
  </si>
  <si>
    <t>2 ПБ 56-15</t>
  </si>
  <si>
    <t>5580х1495х265</t>
  </si>
  <si>
    <t>2 ПБ 55-15</t>
  </si>
  <si>
    <t>5480х1495х265</t>
  </si>
  <si>
    <t>2 ПБ 54-15</t>
  </si>
  <si>
    <t>5380Х1495Х265</t>
  </si>
  <si>
    <t>2 ПБ 53-15</t>
  </si>
  <si>
    <t>5280х1495х265</t>
  </si>
  <si>
    <t>2 ПБ 52-15</t>
  </si>
  <si>
    <t>5180х1495х265</t>
  </si>
  <si>
    <t>2 ПБ 51-15</t>
  </si>
  <si>
    <t>5080х1495х265</t>
  </si>
  <si>
    <t>2 ПБ 50-15</t>
  </si>
  <si>
    <t>4980х1495х265</t>
  </si>
  <si>
    <t>2 ПБ 49-15</t>
  </si>
  <si>
    <t>4880х1495х265</t>
  </si>
  <si>
    <t>2 ПБ 48-15</t>
  </si>
  <si>
    <t>4780Х1495Х265</t>
  </si>
  <si>
    <t>2 ПБ 47-15</t>
  </si>
  <si>
    <t>4680х1495х265</t>
  </si>
  <si>
    <t>2 ПБ 46-15</t>
  </si>
  <si>
    <t>4580х1495х265</t>
  </si>
  <si>
    <t>2 ПБ 45-15</t>
  </si>
  <si>
    <t>4480х1495х265</t>
  </si>
  <si>
    <t>2 ПБ 44-15</t>
  </si>
  <si>
    <t>4380х1495х265</t>
  </si>
  <si>
    <t>2 ПБ 43-15</t>
  </si>
  <si>
    <t>4280х1495х265</t>
  </si>
  <si>
    <t>2 ПБ 42-15</t>
  </si>
  <si>
    <t>4180Х1495Х265</t>
  </si>
  <si>
    <t>2 ПБ 41-15</t>
  </si>
  <si>
    <t>4080х1495х265</t>
  </si>
  <si>
    <t>2 ПБ 40-15</t>
  </si>
  <si>
    <t>3980х1495х265</t>
  </si>
  <si>
    <t>2 ПБ 39-15</t>
  </si>
  <si>
    <t>3880х1495х265</t>
  </si>
  <si>
    <t>2 ПБ 38-15</t>
  </si>
  <si>
    <t>3780х1495х265</t>
  </si>
  <si>
    <t>2 ПБ 37-15</t>
  </si>
  <si>
    <t>3680х1495х265</t>
  </si>
  <si>
    <t>2 ПБ 36-15</t>
  </si>
  <si>
    <t>3580Х1495Х265</t>
  </si>
  <si>
    <t>2 ПБ 35-15</t>
  </si>
  <si>
    <t>3480х1495х265</t>
  </si>
  <si>
    <t>2 ПБ 34-15</t>
  </si>
  <si>
    <t>3380х1495х265</t>
  </si>
  <si>
    <t>2 ПБ 33-15</t>
  </si>
  <si>
    <t>3280х1495х265</t>
  </si>
  <si>
    <t>2 ПБ 32-15</t>
  </si>
  <si>
    <t>3180х1495х265</t>
  </si>
  <si>
    <t>2 ПБ 31-15</t>
  </si>
  <si>
    <t>3080х1495х265</t>
  </si>
  <si>
    <t>2 ПБ 30-15</t>
  </si>
  <si>
    <t>2980Х1495Х265</t>
  </si>
  <si>
    <t>2 ПБ 29-15</t>
  </si>
  <si>
    <t>2880х1495х265</t>
  </si>
  <si>
    <t>2 ПБ 28-15</t>
  </si>
  <si>
    <t>2780х1495х265</t>
  </si>
  <si>
    <t>2 ПБ 27-15</t>
  </si>
  <si>
    <t>2680х1495х265</t>
  </si>
  <si>
    <t>2 ПБ 26-15</t>
  </si>
  <si>
    <t>2580х1495х265</t>
  </si>
  <si>
    <t>2 ПБ 25-15</t>
  </si>
  <si>
    <t>2480х1495х265</t>
  </si>
  <si>
    <t>2 ПБ 24-15</t>
  </si>
  <si>
    <t>2380Х1495Х265</t>
  </si>
  <si>
    <t>2 ПБ 23-15</t>
  </si>
  <si>
    <t>2280х1495х265</t>
  </si>
  <si>
    <t>2 ПБ 22-15</t>
  </si>
  <si>
    <t>2180х1495х265</t>
  </si>
  <si>
    <t>2 ПБ 21-15</t>
  </si>
  <si>
    <t>2080х1495х265</t>
  </si>
  <si>
    <t>2 ПБ 20-15</t>
  </si>
  <si>
    <t>1980х1495х265</t>
  </si>
  <si>
    <t>2 ПБ 19-15</t>
  </si>
  <si>
    <t>1880х1495х265</t>
  </si>
  <si>
    <t>2 ПБ 18-15</t>
  </si>
  <si>
    <t>1780х1495х265</t>
  </si>
  <si>
    <t>2 ПБ 17-15</t>
  </si>
  <si>
    <t>1680х1495х265</t>
  </si>
  <si>
    <t>2 ПБ 16-15</t>
  </si>
  <si>
    <t>1580х1495х265</t>
  </si>
  <si>
    <t>1ПБ - плиты перекрытий ж/б многопустотные безопалубочного формования</t>
  </si>
  <si>
    <t>390028, Рязань</t>
  </si>
  <si>
    <t xml:space="preserve">www.dsk-kolovrat.ru </t>
  </si>
  <si>
    <t>ул.Прижелезнодорожная, 28 Б</t>
  </si>
  <si>
    <t>Серия  123/15-1     H=160 мм (ширина 1197 мм.)</t>
  </si>
  <si>
    <t>Серия  123/15-2     H=160 мм (ширина 1495 мм.)</t>
  </si>
  <si>
    <t>По вашему требованию изготовим плиты перекрытий с нагрузкой 3,4,5,6,8,10,12,16 повышенной морозо- и влагостойкостью, косыми срезами торцов, трапециевидные, монолитными участками, закладными изделиями.</t>
  </si>
  <si>
    <t>ПБ  - плиты перекрытий ж/б многопустотные безопалубочного формования</t>
  </si>
  <si>
    <t>По вашему требованию изготовим плиты перекрытий с нагрузкой 3, 4,5, 6, 8, 10, 12, 16 повышенной морозо- и влагостойкостью, косыми срезами торцов, трапециевидные, монолитными участками, закладными изделиями.</t>
  </si>
  <si>
    <t>ул. Прижелезнодорожная, 28 Б</t>
  </si>
  <si>
    <t>2 ПБ  - плиты перекрытий ж/б многопустотные безопалубочного формования</t>
  </si>
  <si>
    <t>С 30.30</t>
  </si>
  <si>
    <t>C 40.30</t>
  </si>
  <si>
    <t>C 60.30-ВСв.1</t>
  </si>
  <si>
    <t>C 50.30</t>
  </si>
  <si>
    <t>C 70.30-ВСв.1</t>
  </si>
  <si>
    <t>C 60.30</t>
  </si>
  <si>
    <t>C 80.30-ВСв.1</t>
  </si>
  <si>
    <t>C 70.30</t>
  </si>
  <si>
    <t>C 90.30-ВСв.2</t>
  </si>
  <si>
    <t>C 80.30</t>
  </si>
  <si>
    <t>C 100.30-ВСв.2</t>
  </si>
  <si>
    <t>C 90.30</t>
  </si>
  <si>
    <t>C 110.30-ВСв.3</t>
  </si>
  <si>
    <t>C 100.30</t>
  </si>
  <si>
    <t>C 120.30-ВСв.3</t>
  </si>
  <si>
    <t>C 110.30</t>
  </si>
  <si>
    <t>C 80.30-НСв.1</t>
  </si>
  <si>
    <t>C 120.30</t>
  </si>
  <si>
    <t>C 120.30-НСв.3</t>
  </si>
  <si>
    <t>C 40.35</t>
  </si>
  <si>
    <t>C 50.35</t>
  </si>
  <si>
    <t>C 70.35-ВСв.2</t>
  </si>
  <si>
    <t>C 60.35</t>
  </si>
  <si>
    <t>C 80.35-ВСв.2</t>
  </si>
  <si>
    <t>C 70.35</t>
  </si>
  <si>
    <t>C 90.35-ВСв.2</t>
  </si>
  <si>
    <t>C 80.35</t>
  </si>
  <si>
    <t>C 100.35-ВСв.2</t>
  </si>
  <si>
    <t>C 90.35</t>
  </si>
  <si>
    <t>C 110.35-ВСв.2</t>
  </si>
  <si>
    <t>C 100.35</t>
  </si>
  <si>
    <t>C 120.35-ВСв.3</t>
  </si>
  <si>
    <t>C 110.35</t>
  </si>
  <si>
    <t>C 130.35-ВСв.3</t>
  </si>
  <si>
    <t>C 120.35</t>
  </si>
  <si>
    <t>C 140.35-ВСв.4</t>
  </si>
  <si>
    <t>C 130.35</t>
  </si>
  <si>
    <t>C 80.35-НСв.2</t>
  </si>
  <si>
    <t>C 140.35</t>
  </si>
  <si>
    <t>C 120.35-НСв.3</t>
  </si>
  <si>
    <t>C 150.35</t>
  </si>
  <si>
    <t>C 140.35-НСв.4</t>
  </si>
  <si>
    <t>C 160.35</t>
  </si>
  <si>
    <t>C 40.40</t>
  </si>
  <si>
    <t>C 50.40</t>
  </si>
  <si>
    <t>C 70.40-ВСв.2</t>
  </si>
  <si>
    <t>C 60.40</t>
  </si>
  <si>
    <t>C 80.40-ВСв.2</t>
  </si>
  <si>
    <t>C 70.40</t>
  </si>
  <si>
    <t>C 90.40-ВСв.3</t>
  </si>
  <si>
    <t>C 80.40</t>
  </si>
  <si>
    <t>C 100.40-ВСв.3</t>
  </si>
  <si>
    <t>C 90.40</t>
  </si>
  <si>
    <t>C 110.40-ВСв.4</t>
  </si>
  <si>
    <t>C 100.40</t>
  </si>
  <si>
    <t>C 120.40-ВСв.4</t>
  </si>
  <si>
    <t>C 110.40</t>
  </si>
  <si>
    <t>C 130.40-ВСв.4</t>
  </si>
  <si>
    <t>C 120.40</t>
  </si>
  <si>
    <t>C 140.40-ВСв.5</t>
  </si>
  <si>
    <t>C 130.40</t>
  </si>
  <si>
    <t>C 80.40-НСв.2</t>
  </si>
  <si>
    <t>C 140.40</t>
  </si>
  <si>
    <t>C 120.40-НСв.4</t>
  </si>
  <si>
    <t>C 150.40</t>
  </si>
  <si>
    <t>C 140.40-НСв.5</t>
  </si>
  <si>
    <t>C 160.40</t>
  </si>
  <si>
    <r>
      <rPr>
        <b/>
        <sz val="10"/>
        <rFont val="Calibri"/>
        <family val="2"/>
        <charset val="204"/>
        <scheme val="minor"/>
      </rPr>
      <t>Т-1</t>
    </r>
  </si>
  <si>
    <r>
      <rPr>
        <b/>
        <sz val="10"/>
        <rFont val="Calibri"/>
        <family val="2"/>
        <charset val="204"/>
        <scheme val="minor"/>
      </rPr>
      <t>Т-2</t>
    </r>
  </si>
  <si>
    <r>
      <rPr>
        <b/>
        <sz val="10"/>
        <rFont val="Calibri"/>
        <family val="2"/>
        <charset val="204"/>
        <scheme val="minor"/>
      </rPr>
      <t>Т-3</t>
    </r>
  </si>
  <si>
    <r>
      <rPr>
        <b/>
        <sz val="10"/>
        <rFont val="Calibri"/>
        <family val="2"/>
        <charset val="204"/>
        <scheme val="minor"/>
      </rPr>
      <t>Т-4</t>
    </r>
  </si>
  <si>
    <r>
      <rPr>
        <b/>
        <sz val="10"/>
        <rFont val="Calibri"/>
        <family val="2"/>
        <charset val="204"/>
        <scheme val="minor"/>
      </rPr>
      <t>Т-5</t>
    </r>
  </si>
  <si>
    <t>Т-6</t>
  </si>
  <si>
    <r>
      <rPr>
        <b/>
        <sz val="10"/>
        <rFont val="Calibri"/>
        <family val="2"/>
        <charset val="204"/>
        <scheme val="minor"/>
      </rPr>
      <t>Т-7</t>
    </r>
  </si>
  <si>
    <t>Т-8</t>
  </si>
  <si>
    <t>С 8-40</t>
  </si>
  <si>
    <t>С 9-40</t>
  </si>
  <si>
    <t>С10-40</t>
  </si>
  <si>
    <t>С11-40</t>
  </si>
  <si>
    <t>С12-40</t>
  </si>
  <si>
    <t>С-30х30 (26)-16</t>
  </si>
  <si>
    <t>16000x300x300</t>
  </si>
  <si>
    <t>С-30х30 (22)-15</t>
  </si>
  <si>
    <t>15000x300x300</t>
  </si>
  <si>
    <t>С-30х30 (22)-14</t>
  </si>
  <si>
    <t>14000x300x300</t>
  </si>
  <si>
    <t>С-30х30 (22)-13</t>
  </si>
  <si>
    <t>13000x300x300</t>
  </si>
  <si>
    <t>С-30х30 (16)-12</t>
  </si>
  <si>
    <t>12000x300x300</t>
  </si>
  <si>
    <t>С-30х30 (16)-11</t>
  </si>
  <si>
    <t>11000x300x300</t>
  </si>
  <si>
    <t>С-30х30 (14)-10</t>
  </si>
  <si>
    <t>10000x300x300</t>
  </si>
  <si>
    <t>С-30х30 (14)-9</t>
  </si>
  <si>
    <t>9000x300x300</t>
  </si>
  <si>
    <t>С-30х30 (10)-8</t>
  </si>
  <si>
    <t>8000x300x300</t>
  </si>
  <si>
    <t>С-30х30 (10)-7</t>
  </si>
  <si>
    <t>7000x300x300</t>
  </si>
  <si>
    <t>С-30х30 (8)-6</t>
  </si>
  <si>
    <t>6000x300x300</t>
  </si>
  <si>
    <t>Сваи железобетонные сечением 300*300, 350*350, 400*400</t>
  </si>
  <si>
    <t>Объем, м3</t>
  </si>
  <si>
    <t>Масса, тн.</t>
  </si>
  <si>
    <t>Возможно изготовление свай любого типа армирования (арматурой АI и АII) ударостойких, c приставным каркасом острия; усиленных (Вп); сульфатостойких, марки бетона: В25,В30,В35,В40 длиной до 16 м.</t>
  </si>
  <si>
    <t>Тип армирования</t>
  </si>
  <si>
    <t>Сваи безопалубочного формования сечением 300х300мм</t>
  </si>
  <si>
    <t xml:space="preserve">Цена руб. с НДС за 1шт. </t>
  </si>
  <si>
    <t>Цена руб. с НДС за 1шт., альбом рабочих чертежей ООО "КТБ НИИЖБ СК"</t>
  </si>
  <si>
    <t>1 (В25)</t>
  </si>
  <si>
    <t>2 (В30)</t>
  </si>
  <si>
    <t>3 (В35)</t>
  </si>
  <si>
    <t>Размеры, мм.</t>
  </si>
  <si>
    <t>Комплект стыковочных пластин, руб/компл.</t>
  </si>
  <si>
    <t>Сваи цельные сечением 300х300мм, серия 1.011.1-10 вып.1</t>
  </si>
  <si>
    <t>Сваи составные сечением 300х300мм, серия 1.011.1-10 вып.8</t>
  </si>
  <si>
    <t>Сваи цельные сечением 350х350мм, серия 1.011.1-10 вып.1</t>
  </si>
  <si>
    <t>Сваи составные сечением 350х350мм, серия 1.011.1-10 вып.8</t>
  </si>
  <si>
    <t>Сваи составные сечением 400х400 мм, серия 1.011.1-10 вып.8</t>
  </si>
  <si>
    <t xml:space="preserve">    Сваи мостовые  400*400 (серия 3.500.1-1.93)</t>
  </si>
  <si>
    <t xml:space="preserve">    Сваи мостовые  350*350 (серия 3.500.1-1.93)</t>
  </si>
  <si>
    <t>Наименование изделий</t>
  </si>
  <si>
    <t>Фундаментные блоки по ГОСТ 13579-78</t>
  </si>
  <si>
    <t>ФБС 24.3-6 т</t>
  </si>
  <si>
    <t>2380х300х580</t>
  </si>
  <si>
    <t>ФБС 24.4-6 т</t>
  </si>
  <si>
    <t>2380х400х580</t>
  </si>
  <si>
    <t>ФБС 24.5-6 т</t>
  </si>
  <si>
    <t>2380х500х580</t>
  </si>
  <si>
    <t>ФБС 24.6-6 т</t>
  </si>
  <si>
    <t>2380х600х580</t>
  </si>
  <si>
    <t>ФБС 12.3-6 т</t>
  </si>
  <si>
    <t>1180х300х580</t>
  </si>
  <si>
    <t>ФБС 12.4-6.т</t>
  </si>
  <si>
    <t>1180х400х580</t>
  </si>
  <si>
    <t>ФБС 12.5-6 т</t>
  </si>
  <si>
    <t>1180х500х580</t>
  </si>
  <si>
    <t>ФБС 12.6-6т</t>
  </si>
  <si>
    <t>1180х600х580</t>
  </si>
  <si>
    <t>ФБС 9.3-6 т</t>
  </si>
  <si>
    <t>880х300х580</t>
  </si>
  <si>
    <t>ФБС 9.4-6 т</t>
  </si>
  <si>
    <t>880х400х580</t>
  </si>
  <si>
    <t>ФБС 9.5-6 т</t>
  </si>
  <si>
    <t>880х500х580</t>
  </si>
  <si>
    <t>ФБС 9.6-6 т</t>
  </si>
  <si>
    <t>880х600х580</t>
  </si>
  <si>
    <t>ФБС 12.4-3 т</t>
  </si>
  <si>
    <t>1180х400х280</t>
  </si>
  <si>
    <t>ФБС 12.5-3 т</t>
  </si>
  <si>
    <t>1180х500х280</t>
  </si>
  <si>
    <t>ФБС 12.6-3 т</t>
  </si>
  <si>
    <t>1180х600х280</t>
  </si>
  <si>
    <t>ФБС 24.2-6 т</t>
  </si>
  <si>
    <t>2380х200х580</t>
  </si>
  <si>
    <t>Объём, м3</t>
  </si>
  <si>
    <t>Отпускная цена за 1 шт. , руб. в т.ч. НДС</t>
  </si>
  <si>
    <t>Вес, тн.</t>
  </si>
  <si>
    <t xml:space="preserve"> Перемычки брусковые по сер. 1.038.1-1 вып. 1</t>
  </si>
  <si>
    <t>1030х120х140</t>
  </si>
  <si>
    <t>2ПБ 10-1п</t>
  </si>
  <si>
    <t>1290х120х140</t>
  </si>
  <si>
    <t>2ПБ 13-1 п</t>
  </si>
  <si>
    <t>1550х120х140</t>
  </si>
  <si>
    <t>2ПБ 16-2 п</t>
  </si>
  <si>
    <t>1680х120х140</t>
  </si>
  <si>
    <t>2ПБ 17-2 п</t>
  </si>
  <si>
    <t>1940х120х140</t>
  </si>
  <si>
    <t>2ПБ 19-3 п</t>
  </si>
  <si>
    <t>2200х120х140</t>
  </si>
  <si>
    <t>2ПБ 22-3 п</t>
  </si>
  <si>
    <t>2460х120х140</t>
  </si>
  <si>
    <t>2ПБ 25-3 п</t>
  </si>
  <si>
    <t>2590х120х140</t>
  </si>
  <si>
    <t>2ПБ 26-4 п</t>
  </si>
  <si>
    <t>2850х120х140</t>
  </si>
  <si>
    <t>2ПБ 29-4 п</t>
  </si>
  <si>
    <t>2980х120х140</t>
  </si>
  <si>
    <t>2ПБ 30-4-п</t>
  </si>
  <si>
    <t>1290х120х220</t>
  </si>
  <si>
    <t>3ПБ 13-37 п</t>
  </si>
  <si>
    <t>1550х120х220</t>
  </si>
  <si>
    <t>3ПБ 16-37 п</t>
  </si>
  <si>
    <t>1810х120х220</t>
  </si>
  <si>
    <t>3ПБ 18-37 п</t>
  </si>
  <si>
    <t>3ПБ 18-8-п</t>
  </si>
  <si>
    <t>2070х120х220</t>
  </si>
  <si>
    <t>3ПБ 21-8 п</t>
  </si>
  <si>
    <t>2460х120х220</t>
  </si>
  <si>
    <t>3ПБ 25-8 п</t>
  </si>
  <si>
    <t>2720х120х220</t>
  </si>
  <si>
    <t>3ПБ 27-8 п</t>
  </si>
  <si>
    <t>2980х120х220</t>
  </si>
  <si>
    <t>3ПБ 30-8 п</t>
  </si>
  <si>
    <t>3370х120х220</t>
  </si>
  <si>
    <t>3ПБ 34-4 п</t>
  </si>
  <si>
    <t>3630х120х220</t>
  </si>
  <si>
    <t>3ПБ 36-4 п</t>
  </si>
  <si>
    <t>3890х120х220</t>
  </si>
  <si>
    <t>3ПБ 39-8-п</t>
  </si>
  <si>
    <t>1810х250х220</t>
  </si>
  <si>
    <t>5ПБ 18-27-п</t>
  </si>
  <si>
    <t>2070х250х220</t>
  </si>
  <si>
    <t>5ПБ 21-27-п</t>
  </si>
  <si>
    <t>2460х250х220</t>
  </si>
  <si>
    <t>5ПБ 25-27-п</t>
  </si>
  <si>
    <t>5ПБ 25-37-п</t>
  </si>
  <si>
    <t>2720х250х220</t>
  </si>
  <si>
    <t>2980х250х220</t>
  </si>
  <si>
    <t>3370х250х220</t>
  </si>
  <si>
    <t>5ПБ 34-20 п</t>
  </si>
  <si>
    <t>3630х250х220</t>
  </si>
  <si>
    <t>5ПБ 36-20 п</t>
  </si>
  <si>
    <t>8ПБ 10-1-п</t>
  </si>
  <si>
    <t>1030х120х90</t>
  </si>
  <si>
    <t>8ПБ 13-1-п</t>
  </si>
  <si>
    <t>1290х120х90</t>
  </si>
  <si>
    <t>8ПБ 16-1-п</t>
  </si>
  <si>
    <t>1550х120х90</t>
  </si>
  <si>
    <t>8ПБ 17-2-п</t>
  </si>
  <si>
    <t>1680х120х90</t>
  </si>
  <si>
    <t>8ПБ 19-3-п</t>
  </si>
  <si>
    <t>1940х120х90</t>
  </si>
  <si>
    <t>9ПБ 13-37-п</t>
  </si>
  <si>
    <t>1290х120х190</t>
  </si>
  <si>
    <t>9ПБ 16-37-п</t>
  </si>
  <si>
    <t>1550х120х190</t>
  </si>
  <si>
    <t>9ПБ 18-37-п</t>
  </si>
  <si>
    <t>1810х120х190</t>
  </si>
  <si>
    <t>9ПБ 22-3-п</t>
  </si>
  <si>
    <t>220х120х190</t>
  </si>
  <si>
    <t>9ПБ 21-8-п</t>
  </si>
  <si>
    <t>2070х120х190</t>
  </si>
  <si>
    <t>9ПБ 25-8-п</t>
  </si>
  <si>
    <t>2460х120х190</t>
  </si>
  <si>
    <t>9ПБ 27-8-п</t>
  </si>
  <si>
    <t>2720х120х190</t>
  </si>
  <si>
    <t>10ПБ 21-27-п</t>
  </si>
  <si>
    <t>2070х250х190</t>
  </si>
  <si>
    <t>10ПБ 25-37-п</t>
  </si>
  <si>
    <t>2460х250х190</t>
  </si>
  <si>
    <t>10ПБ 27-37-п</t>
  </si>
  <si>
    <t>2720х250х190</t>
  </si>
  <si>
    <t xml:space="preserve">Доставка автобетоносмесителями, самосвалами, услуги автобетононасосов. </t>
  </si>
  <si>
    <t>Бетон на известняке</t>
  </si>
  <si>
    <t>Бетон М-100 (В 7,5)</t>
  </si>
  <si>
    <t>Бетон М-150 (В 12,5)</t>
  </si>
  <si>
    <t>Бетон М-200 (В 15)</t>
  </si>
  <si>
    <t>Бетон М-250 (В 20)</t>
  </si>
  <si>
    <t>Бетон М-300 (В 22,5)</t>
  </si>
  <si>
    <t>Бетон на гравии</t>
  </si>
  <si>
    <t>Бетон М-350 (В 25)</t>
  </si>
  <si>
    <t>Бетон М-400 (В 30)</t>
  </si>
  <si>
    <t>Бетон на граните</t>
  </si>
  <si>
    <t>Бетон М-450 (В 35)</t>
  </si>
  <si>
    <t>Раствор цементный</t>
  </si>
  <si>
    <t>Раствор М- 50</t>
  </si>
  <si>
    <t>Раствор М-75</t>
  </si>
  <si>
    <t xml:space="preserve">Раствор М-100 </t>
  </si>
  <si>
    <t xml:space="preserve">Раствор М-150 </t>
  </si>
  <si>
    <t xml:space="preserve">Раствор М-200 </t>
  </si>
  <si>
    <t xml:space="preserve">Наименование </t>
  </si>
  <si>
    <t>Отпускная цена за 1 м3. , руб. в т.ч. НДС</t>
  </si>
  <si>
    <t>Бетон, раствор товарный</t>
  </si>
  <si>
    <t xml:space="preserve"> ФБС усеченный (БОКГ-24.4.6)</t>
  </si>
  <si>
    <t xml:space="preserve"> Прогоны по сер. 1.225-2 в.11</t>
  </si>
  <si>
    <t>ПРГ 28.1.3-4 т</t>
  </si>
  <si>
    <t>2780х120х300</t>
  </si>
  <si>
    <t>ПРГ 32.1.4-4 т</t>
  </si>
  <si>
    <t>3180х120х400</t>
  </si>
  <si>
    <t>ПРГ 36.1.4-4 т</t>
  </si>
  <si>
    <t>3580х120х400</t>
  </si>
  <si>
    <t>ПРГ 48.2.5-4 т</t>
  </si>
  <si>
    <t>4780х200х500</t>
  </si>
  <si>
    <t>ПРГ 54.2.5-4 т</t>
  </si>
  <si>
    <t>5380х200х500</t>
  </si>
  <si>
    <t>ПРГ 56.2.5-4 т</t>
  </si>
  <si>
    <t>5580х200х500</t>
  </si>
  <si>
    <t>ПРГ 58.2.5-4 т</t>
  </si>
  <si>
    <t>5780х200х500</t>
  </si>
  <si>
    <t>ПРГ 60.2.5-4 т</t>
  </si>
  <si>
    <t>5980х200х500</t>
  </si>
  <si>
    <t xml:space="preserve"> Плиты перкр. лотков.элемент. по сер. 3.006-2 в.II-2.II-4</t>
  </si>
  <si>
    <t>П 11д-8</t>
  </si>
  <si>
    <t>1480х740х100</t>
  </si>
  <si>
    <t>П 8д-8</t>
  </si>
  <si>
    <t>1160х740х100</t>
  </si>
  <si>
    <t>П 15д-8</t>
  </si>
  <si>
    <t>1840х740х120</t>
  </si>
  <si>
    <t>П 5-8</t>
  </si>
  <si>
    <t>2990х780х70</t>
  </si>
  <si>
    <t>П 5д-8</t>
  </si>
  <si>
    <t>740х780х70</t>
  </si>
  <si>
    <t>П 18д-8</t>
  </si>
  <si>
    <t>2160х740х150</t>
  </si>
  <si>
    <t xml:space="preserve"> Опорные плиты по серии 1.225-2 в.11</t>
  </si>
  <si>
    <t>ОП 4-2-т</t>
  </si>
  <si>
    <t>380х250х140</t>
  </si>
  <si>
    <t>ОП 4-4-т</t>
  </si>
  <si>
    <t>380х380х140</t>
  </si>
  <si>
    <t>ОП 5.2-т</t>
  </si>
  <si>
    <t>510х380х140</t>
  </si>
  <si>
    <t>ОП 5.4-т</t>
  </si>
  <si>
    <t>ОП 6.2-т</t>
  </si>
  <si>
    <t>640х380х220</t>
  </si>
  <si>
    <t>ОП 6.4-т</t>
  </si>
  <si>
    <t xml:space="preserve"> Бордюрный камень по ГОСТ 6665-91</t>
  </si>
  <si>
    <t>БР 100.30.15</t>
  </si>
  <si>
    <t>1000х300х150</t>
  </si>
  <si>
    <t xml:space="preserve"> Плиты забора сер. 3.017-1 вып. 1</t>
  </si>
  <si>
    <t>П-6В</t>
  </si>
  <si>
    <t>3980х2500х160</t>
  </si>
  <si>
    <t xml:space="preserve"> Стаканы для плит забора сер. 3.017-1 вып. 1</t>
  </si>
  <si>
    <t>Ф-6</t>
  </si>
  <si>
    <t>900х900х500</t>
  </si>
  <si>
    <t xml:space="preserve"> Лестничные марши  сер.  1.151.1-6 в.1</t>
  </si>
  <si>
    <t>1 ЛМ 27.11-14-4</t>
  </si>
  <si>
    <t>1 ЛМ 27.12-14-4</t>
  </si>
  <si>
    <t>2720х1200х1400</t>
  </si>
  <si>
    <t>1 ЛМ 30.11-15-4</t>
  </si>
  <si>
    <t>1 ЛМ 30.12-15-4</t>
  </si>
  <si>
    <t>3030х1200х1500</t>
  </si>
  <si>
    <t>БОКГ-24.4.6 (В-15, w-6, F-100) ПАО МОСТОТРЕСТ</t>
  </si>
  <si>
    <r>
      <rPr>
        <b/>
        <sz val="10"/>
        <rFont val="Calibri"/>
        <family val="2"/>
        <charset val="204"/>
        <scheme val="minor"/>
      </rPr>
      <t>С 6-35</t>
    </r>
  </si>
  <si>
    <r>
      <rPr>
        <b/>
        <sz val="10"/>
        <rFont val="Calibri"/>
        <family val="2"/>
        <charset val="204"/>
        <scheme val="minor"/>
      </rPr>
      <t>С 7-35</t>
    </r>
  </si>
  <si>
    <r>
      <rPr>
        <b/>
        <sz val="10"/>
        <rFont val="Calibri"/>
        <family val="2"/>
        <charset val="204"/>
        <scheme val="minor"/>
      </rPr>
      <t>С 8-35</t>
    </r>
  </si>
  <si>
    <r>
      <rPr>
        <b/>
        <sz val="10"/>
        <rFont val="Calibri"/>
        <family val="2"/>
        <charset val="204"/>
        <scheme val="minor"/>
      </rPr>
      <t>С 9-35</t>
    </r>
  </si>
  <si>
    <r>
      <rPr>
        <b/>
        <sz val="10"/>
        <rFont val="Calibri"/>
        <family val="2"/>
        <charset val="204"/>
        <scheme val="minor"/>
      </rPr>
      <t>С 10-35</t>
    </r>
  </si>
  <si>
    <r>
      <rPr>
        <b/>
        <sz val="10"/>
        <rFont val="Calibri"/>
        <family val="2"/>
        <charset val="204"/>
        <scheme val="minor"/>
      </rPr>
      <t>С 11-35</t>
    </r>
  </si>
  <si>
    <r>
      <rPr>
        <b/>
        <sz val="10"/>
        <rFont val="Calibri"/>
        <family val="2"/>
        <charset val="204"/>
        <scheme val="minor"/>
      </rPr>
      <t>С 12-35</t>
    </r>
  </si>
  <si>
    <r>
      <rPr>
        <b/>
        <sz val="10"/>
        <rFont val="Calibri"/>
        <family val="2"/>
        <charset val="204"/>
        <scheme val="minor"/>
      </rPr>
      <t>С 13-35</t>
    </r>
  </si>
  <si>
    <r>
      <rPr>
        <b/>
        <sz val="10"/>
        <rFont val="Calibri"/>
        <family val="2"/>
        <charset val="204"/>
        <scheme val="minor"/>
      </rPr>
      <t>С 14-35</t>
    </r>
  </si>
  <si>
    <r>
      <rPr>
        <b/>
        <sz val="10"/>
        <rFont val="Calibri"/>
        <family val="2"/>
        <charset val="204"/>
        <scheme val="minor"/>
      </rPr>
      <t>С 15-35</t>
    </r>
  </si>
  <si>
    <r>
      <rPr>
        <b/>
        <sz val="10"/>
        <rFont val="Calibri"/>
        <family val="2"/>
        <charset val="204"/>
        <scheme val="minor"/>
      </rPr>
      <t>С 16-35</t>
    </r>
  </si>
  <si>
    <r>
      <rPr>
        <b/>
        <sz val="10"/>
        <rFont val="Calibri"/>
        <family val="2"/>
        <charset val="204"/>
        <scheme val="minor"/>
      </rPr>
      <t>С13-40</t>
    </r>
  </si>
  <si>
    <r>
      <rPr>
        <b/>
        <sz val="10"/>
        <rFont val="Calibri"/>
        <family val="2"/>
        <charset val="204"/>
        <scheme val="minor"/>
      </rPr>
      <t>С14-40</t>
    </r>
  </si>
  <si>
    <r>
      <rPr>
        <b/>
        <sz val="10"/>
        <rFont val="Calibri"/>
        <family val="2"/>
        <charset val="204"/>
        <scheme val="minor"/>
      </rPr>
      <t>С15-40</t>
    </r>
  </si>
  <si>
    <r>
      <rPr>
        <b/>
        <sz val="10"/>
        <rFont val="Calibri"/>
        <family val="2"/>
        <charset val="204"/>
        <scheme val="minor"/>
      </rPr>
      <t>С16-40</t>
    </r>
  </si>
  <si>
    <r>
      <rPr>
        <b/>
        <sz val="10"/>
        <rFont val="Calibri"/>
        <family val="2"/>
        <charset val="204"/>
        <scheme val="minor"/>
      </rPr>
      <t>С17-40</t>
    </r>
  </si>
  <si>
    <r>
      <rPr>
        <b/>
        <sz val="10"/>
        <rFont val="Calibri"/>
        <family val="2"/>
        <charset val="204"/>
        <scheme val="minor"/>
      </rPr>
      <t>С18-40</t>
    </r>
  </si>
  <si>
    <t>5ПБ 30-37 п</t>
  </si>
  <si>
    <t>5ПБ 27-37-п</t>
  </si>
  <si>
    <t>По запросу</t>
  </si>
  <si>
    <t>до 8м3</t>
  </si>
  <si>
    <t>до 20тн.</t>
  </si>
  <si>
    <t>до 15м</t>
  </si>
  <si>
    <t>Ригель каркасный</t>
  </si>
  <si>
    <t>до 12м.</t>
  </si>
  <si>
    <t>до 20 тн.</t>
  </si>
  <si>
    <t>Балка каркасная</t>
  </si>
  <si>
    <t>до 4м3</t>
  </si>
  <si>
    <t>до 10 тн.</t>
  </si>
  <si>
    <t xml:space="preserve">Диафрагма жесткости </t>
  </si>
  <si>
    <t>Колонна безконсольная</t>
  </si>
  <si>
    <t>Колонна консольная</t>
  </si>
  <si>
    <t>до 5 тн.</t>
  </si>
  <si>
    <t>до 2м3</t>
  </si>
  <si>
    <t>Лоток коллекторный</t>
  </si>
  <si>
    <t>Плоский элемент</t>
  </si>
  <si>
    <t>Панель цокольная</t>
  </si>
  <si>
    <t>до 6м.</t>
  </si>
  <si>
    <t>Ригель преднапряженный</t>
  </si>
  <si>
    <t>Балконная плита</t>
  </si>
  <si>
    <t>Элемент шахты лифтовой</t>
  </si>
  <si>
    <t>Фундамент стаканного типа</t>
  </si>
  <si>
    <t>Железобетонные изделия индивидуального изготовления (по серии, чертежам заказчика)</t>
  </si>
  <si>
    <t>2720х1050х1400</t>
  </si>
  <si>
    <t>3030х1050х1500</t>
  </si>
  <si>
    <t>по запросу</t>
  </si>
  <si>
    <r>
      <t>C 50.30-ВCв.</t>
    </r>
    <r>
      <rPr>
        <b/>
        <sz val="10"/>
        <rFont val="Calibri"/>
        <family val="2"/>
        <charset val="204"/>
        <scheme val="minor"/>
      </rPr>
      <t>1</t>
    </r>
  </si>
  <si>
    <r>
      <t>C 60.35-ВСв.</t>
    </r>
    <r>
      <rPr>
        <b/>
        <sz val="10"/>
        <rFont val="Calibri"/>
        <family val="2"/>
        <charset val="204"/>
        <scheme val="minor"/>
      </rPr>
      <t>2</t>
    </r>
  </si>
  <si>
    <r>
      <t>C 60.40-ВСв.</t>
    </r>
    <r>
      <rPr>
        <b/>
        <sz val="10"/>
        <rFont val="Calibri"/>
        <family val="2"/>
        <charset val="204"/>
        <scheme val="minor"/>
      </rPr>
      <t>2</t>
    </r>
  </si>
  <si>
    <t>Отпускная цена за 1 м3. , руб. с ПМД, в т.ч. НДС</t>
  </si>
  <si>
    <t>1030х120х65</t>
  </si>
  <si>
    <t>1ПБ 13-1-п</t>
  </si>
  <si>
    <t>Действителен с 28.03.2022г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</si>
</sst>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</numFmts>
  <fonts count="3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Arial Narrow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9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sz val="8"/>
      <name val="Calibri"/>
      <family val="2"/>
      <charset val="204"/>
      <scheme val="minor"/>
    </font>
    <font>
      <u/>
      <sz val="8"/>
      <color indexed="12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0"/>
      </patternFill>
    </fill>
    <fill>
      <patternFill patternType="solid">
        <fgColor indexed="44"/>
        <bgColor indexed="60"/>
      </patternFill>
    </fill>
    <fill>
      <patternFill patternType="solid">
        <fgColor indexed="11"/>
        <bgColor indexed="60"/>
      </patternFill>
    </fill>
    <fill>
      <patternFill patternType="solid">
        <fgColor theme="2" tint="-9.9978637043366805E-2"/>
        <bgColor indexed="60"/>
      </patternFill>
    </fill>
    <fill>
      <patternFill patternType="solid">
        <fgColor indexed="10"/>
        <bgColor indexed="60"/>
      </patternFill>
    </fill>
    <fill>
      <patternFill patternType="solid">
        <fgColor rgb="FF92D050"/>
        <bgColor indexed="60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18" fillId="0" borderId="0" applyNumberForma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</cellStyleXfs>
  <cellXfs count="1131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1" fontId="4" fillId="4" borderId="2" xfId="1" applyNumberFormat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5" borderId="8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1" fontId="10" fillId="8" borderId="9" xfId="1" applyNumberFormat="1" applyFont="1" applyFill="1" applyBorder="1" applyAlignment="1">
      <alignment horizontal="center" vertical="center" wrapText="1"/>
    </xf>
    <xf numFmtId="1" fontId="10" fillId="9" borderId="9" xfId="1" applyNumberFormat="1" applyFont="1" applyFill="1" applyBorder="1" applyAlignment="1">
      <alignment horizontal="center" vertical="center" wrapText="1"/>
    </xf>
    <xf numFmtId="1" fontId="10" fillId="10" borderId="9" xfId="1" applyNumberFormat="1" applyFont="1" applyFill="1" applyBorder="1" applyAlignment="1">
      <alignment horizontal="center" vertical="center" wrapText="1"/>
    </xf>
    <xf numFmtId="1" fontId="10" fillId="11" borderId="9" xfId="1" applyNumberFormat="1" applyFont="1" applyFill="1" applyBorder="1" applyAlignment="1">
      <alignment horizontal="center" vertical="center" wrapText="1"/>
    </xf>
    <xf numFmtId="1" fontId="10" fillId="12" borderId="9" xfId="1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vertical="center"/>
    </xf>
    <xf numFmtId="0" fontId="2" fillId="3" borderId="68" xfId="1" applyFont="1" applyFill="1" applyBorder="1" applyAlignment="1">
      <alignment vertical="center"/>
    </xf>
    <xf numFmtId="0" fontId="2" fillId="4" borderId="69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vertical="center"/>
    </xf>
    <xf numFmtId="0" fontId="3" fillId="2" borderId="69" xfId="1" applyFont="1" applyFill="1" applyBorder="1" applyAlignment="1">
      <alignment vertical="center"/>
    </xf>
    <xf numFmtId="164" fontId="3" fillId="3" borderId="69" xfId="1" applyNumberFormat="1" applyFont="1" applyFill="1" applyBorder="1" applyAlignment="1">
      <alignment vertical="center"/>
    </xf>
    <xf numFmtId="1" fontId="4" fillId="4" borderId="69" xfId="1" applyNumberFormat="1" applyFont="1" applyFill="1" applyBorder="1" applyAlignment="1">
      <alignment vertical="center"/>
    </xf>
    <xf numFmtId="0" fontId="2" fillId="2" borderId="69" xfId="1" applyFont="1" applyFill="1" applyBorder="1" applyAlignment="1">
      <alignment vertical="center"/>
    </xf>
    <xf numFmtId="0" fontId="2" fillId="5" borderId="69" xfId="1" applyFont="1" applyFill="1" applyBorder="1" applyAlignment="1">
      <alignment vertical="center"/>
    </xf>
    <xf numFmtId="0" fontId="2" fillId="3" borderId="69" xfId="1" applyFont="1" applyFill="1" applyBorder="1" applyAlignment="1">
      <alignment vertical="center"/>
    </xf>
    <xf numFmtId="0" fontId="2" fillId="4" borderId="70" xfId="1" applyFont="1" applyFill="1" applyBorder="1" applyAlignment="1">
      <alignment vertical="center"/>
    </xf>
    <xf numFmtId="0" fontId="2" fillId="3" borderId="70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1" fontId="3" fillId="3" borderId="69" xfId="1" applyNumberFormat="1" applyFont="1" applyFill="1" applyBorder="1" applyAlignment="1">
      <alignment vertical="center"/>
    </xf>
    <xf numFmtId="1" fontId="2" fillId="2" borderId="69" xfId="1" applyNumberFormat="1" applyFont="1" applyFill="1" applyBorder="1" applyAlignment="1">
      <alignment vertical="center"/>
    </xf>
    <xf numFmtId="1" fontId="2" fillId="5" borderId="69" xfId="1" applyNumberFormat="1" applyFont="1" applyFill="1" applyBorder="1" applyAlignment="1">
      <alignment vertical="center"/>
    </xf>
    <xf numFmtId="1" fontId="2" fillId="3" borderId="69" xfId="1" applyNumberFormat="1" applyFont="1" applyFill="1" applyBorder="1" applyAlignment="1">
      <alignment vertical="center"/>
    </xf>
    <xf numFmtId="1" fontId="2" fillId="4" borderId="70" xfId="1" applyNumberFormat="1" applyFont="1" applyFill="1" applyBorder="1" applyAlignment="1">
      <alignment vertical="center"/>
    </xf>
    <xf numFmtId="1" fontId="3" fillId="3" borderId="2" xfId="1" applyNumberFormat="1" applyFont="1" applyFill="1" applyBorder="1" applyAlignment="1">
      <alignment vertical="center"/>
    </xf>
    <xf numFmtId="1" fontId="2" fillId="2" borderId="2" xfId="1" applyNumberFormat="1" applyFont="1" applyFill="1" applyBorder="1" applyAlignment="1">
      <alignment vertical="center"/>
    </xf>
    <xf numFmtId="1" fontId="2" fillId="5" borderId="2" xfId="1" applyNumberFormat="1" applyFont="1" applyFill="1" applyBorder="1" applyAlignment="1">
      <alignment vertical="center"/>
    </xf>
    <xf numFmtId="1" fontId="2" fillId="3" borderId="2" xfId="1" applyNumberFormat="1" applyFont="1" applyFill="1" applyBorder="1" applyAlignment="1">
      <alignment vertical="center"/>
    </xf>
    <xf numFmtId="1" fontId="2" fillId="4" borderId="3" xfId="1" applyNumberFormat="1" applyFont="1" applyFill="1" applyBorder="1" applyAlignment="1">
      <alignment vertical="center"/>
    </xf>
    <xf numFmtId="0" fontId="9" fillId="2" borderId="68" xfId="1" applyFont="1" applyFill="1" applyBorder="1" applyAlignment="1">
      <alignment horizontal="center" vertical="center"/>
    </xf>
    <xf numFmtId="0" fontId="5" fillId="2" borderId="7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4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" fontId="3" fillId="3" borderId="6" xfId="1" applyNumberFormat="1" applyFont="1" applyFill="1" applyBorder="1" applyAlignment="1">
      <alignment vertical="center"/>
    </xf>
    <xf numFmtId="1" fontId="4" fillId="4" borderId="6" xfId="1" applyNumberFormat="1" applyFont="1" applyFill="1" applyBorder="1" applyAlignment="1">
      <alignment vertical="center"/>
    </xf>
    <xf numFmtId="1" fontId="2" fillId="2" borderId="6" xfId="1" applyNumberFormat="1" applyFont="1" applyFill="1" applyBorder="1" applyAlignment="1">
      <alignment vertical="center"/>
    </xf>
    <xf numFmtId="1" fontId="2" fillId="5" borderId="6" xfId="1" applyNumberFormat="1" applyFont="1" applyFill="1" applyBorder="1" applyAlignment="1">
      <alignment vertical="center"/>
    </xf>
    <xf numFmtId="1" fontId="2" fillId="3" borderId="6" xfId="1" applyNumberFormat="1" applyFont="1" applyFill="1" applyBorder="1" applyAlignment="1">
      <alignment vertical="center"/>
    </xf>
    <xf numFmtId="1" fontId="2" fillId="4" borderId="7" xfId="1" applyNumberFormat="1" applyFont="1" applyFill="1" applyBorder="1" applyAlignment="1">
      <alignment vertical="center"/>
    </xf>
    <xf numFmtId="1" fontId="10" fillId="8" borderId="113" xfId="1" applyNumberFormat="1" applyFont="1" applyFill="1" applyBorder="1" applyAlignment="1">
      <alignment horizontal="center" vertical="center" wrapText="1"/>
    </xf>
    <xf numFmtId="1" fontId="10" fillId="9" borderId="113" xfId="1" applyNumberFormat="1" applyFont="1" applyFill="1" applyBorder="1" applyAlignment="1">
      <alignment horizontal="center" vertical="center" wrapText="1"/>
    </xf>
    <xf numFmtId="1" fontId="10" fillId="10" borderId="113" xfId="1" applyNumberFormat="1" applyFont="1" applyFill="1" applyBorder="1" applyAlignment="1">
      <alignment horizontal="center" vertical="center" wrapText="1"/>
    </xf>
    <xf numFmtId="1" fontId="10" fillId="11" borderId="113" xfId="1" applyNumberFormat="1" applyFont="1" applyFill="1" applyBorder="1" applyAlignment="1">
      <alignment horizontal="center" vertical="center" wrapText="1"/>
    </xf>
    <xf numFmtId="1" fontId="10" fillId="12" borderId="113" xfId="1" applyNumberFormat="1" applyFont="1" applyFill="1" applyBorder="1" applyAlignment="1">
      <alignment horizontal="center" vertical="center" wrapText="1"/>
    </xf>
    <xf numFmtId="1" fontId="16" fillId="16" borderId="2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20" fillId="14" borderId="0" xfId="4" applyFont="1" applyFill="1" applyBorder="1" applyAlignment="1" applyProtection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8" fillId="14" borderId="69" xfId="1" applyFont="1" applyFill="1" applyBorder="1" applyAlignment="1">
      <alignment horizontal="left" vertical="center"/>
    </xf>
    <xf numFmtId="0" fontId="17" fillId="14" borderId="69" xfId="1" applyFont="1" applyFill="1" applyBorder="1" applyAlignment="1">
      <alignment horizontal="left" vertical="center"/>
    </xf>
    <xf numFmtId="0" fontId="18" fillId="14" borderId="0" xfId="4" applyFill="1" applyBorder="1" applyAlignment="1" applyProtection="1">
      <alignment horizontal="left"/>
    </xf>
    <xf numFmtId="0" fontId="18" fillId="14" borderId="8" xfId="4" applyFill="1" applyBorder="1" applyAlignment="1" applyProtection="1">
      <alignment horizontal="left"/>
    </xf>
    <xf numFmtId="0" fontId="18" fillId="14" borderId="69" xfId="4" applyFill="1" applyBorder="1" applyAlignment="1" applyProtection="1">
      <alignment horizontal="left"/>
    </xf>
    <xf numFmtId="0" fontId="18" fillId="14" borderId="70" xfId="4" applyFill="1" applyBorder="1" applyAlignment="1" applyProtection="1">
      <alignment horizontal="left"/>
    </xf>
    <xf numFmtId="0" fontId="17" fillId="14" borderId="2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center"/>
    </xf>
    <xf numFmtId="0" fontId="17" fillId="14" borderId="0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top"/>
    </xf>
    <xf numFmtId="0" fontId="17" fillId="14" borderId="0" xfId="1" applyFont="1" applyFill="1" applyBorder="1" applyAlignment="1">
      <alignment vertical="top"/>
    </xf>
    <xf numFmtId="0" fontId="17" fillId="14" borderId="68" xfId="1" applyFont="1" applyFill="1" applyBorder="1" applyAlignment="1">
      <alignment vertical="top"/>
    </xf>
    <xf numFmtId="0" fontId="17" fillId="14" borderId="69" xfId="1" applyFont="1" applyFill="1" applyBorder="1" applyAlignment="1">
      <alignment vertical="top"/>
    </xf>
    <xf numFmtId="10" fontId="0" fillId="0" borderId="0" xfId="0" applyNumberFormat="1"/>
    <xf numFmtId="1" fontId="0" fillId="0" borderId="0" xfId="0" applyNumberFormat="1"/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0" fontId="0" fillId="0" borderId="0" xfId="0" applyFill="1"/>
    <xf numFmtId="0" fontId="27" fillId="0" borderId="0" xfId="5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28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1" fontId="6" fillId="0" borderId="0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38" fontId="3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2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4" borderId="6" xfId="1" applyFont="1" applyFill="1" applyBorder="1" applyAlignment="1">
      <alignment vertical="center"/>
    </xf>
    <xf numFmtId="0" fontId="19" fillId="5" borderId="6" xfId="1" applyFont="1" applyFill="1" applyBorder="1" applyAlignment="1">
      <alignment vertical="center"/>
    </xf>
    <xf numFmtId="0" fontId="19" fillId="2" borderId="6" xfId="1" applyFont="1" applyFill="1" applyBorder="1" applyAlignment="1">
      <alignment vertical="center"/>
    </xf>
    <xf numFmtId="0" fontId="17" fillId="5" borderId="7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vertical="center"/>
    </xf>
    <xf numFmtId="0" fontId="7" fillId="2" borderId="68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1" fontId="16" fillId="16" borderId="6" xfId="1" applyNumberFormat="1" applyFont="1" applyFill="1" applyBorder="1" applyAlignment="1">
      <alignment vertical="center"/>
    </xf>
    <xf numFmtId="0" fontId="2" fillId="2" borderId="113" xfId="1" applyFont="1" applyFill="1" applyBorder="1" applyAlignment="1">
      <alignment vertical="center"/>
    </xf>
    <xf numFmtId="164" fontId="19" fillId="3" borderId="7" xfId="1" applyNumberFormat="1" applyFont="1" applyFill="1" applyBorder="1" applyAlignment="1">
      <alignment vertical="center"/>
    </xf>
    <xf numFmtId="0" fontId="7" fillId="5" borderId="8" xfId="1" applyFont="1" applyFill="1" applyBorder="1" applyAlignment="1">
      <alignment vertical="center"/>
    </xf>
    <xf numFmtId="3" fontId="35" fillId="0" borderId="0" xfId="0" applyNumberFormat="1" applyFont="1"/>
    <xf numFmtId="1" fontId="0" fillId="0" borderId="0" xfId="0" applyNumberFormat="1" applyAlignment="1">
      <alignment horizontal="center"/>
    </xf>
    <xf numFmtId="1" fontId="2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Border="1"/>
    <xf numFmtId="0" fontId="3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1" fontId="16" fillId="16" borderId="69" xfId="1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3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" fontId="12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/>
    </xf>
    <xf numFmtId="1" fontId="13" fillId="0" borderId="0" xfId="1" applyNumberFormat="1" applyFont="1" applyFill="1" applyBorder="1" applyAlignment="1">
      <alignment horizontal="center" vertical="center"/>
    </xf>
    <xf numFmtId="38" fontId="24" fillId="0" borderId="0" xfId="0" applyNumberFormat="1" applyFont="1"/>
    <xf numFmtId="0" fontId="37" fillId="0" borderId="0" xfId="0" applyFont="1"/>
    <xf numFmtId="0" fontId="37" fillId="0" borderId="0" xfId="0" applyFont="1" applyBorder="1"/>
    <xf numFmtId="0" fontId="24" fillId="0" borderId="0" xfId="0" applyFont="1"/>
    <xf numFmtId="0" fontId="6" fillId="0" borderId="0" xfId="0" applyFont="1"/>
    <xf numFmtId="38" fontId="6" fillId="0" borderId="0" xfId="0" applyNumberFormat="1" applyFont="1"/>
    <xf numFmtId="0" fontId="6" fillId="0" borderId="0" xfId="0" applyFont="1" applyBorder="1"/>
    <xf numFmtId="1" fontId="24" fillId="0" borderId="0" xfId="0" applyNumberFormat="1" applyFont="1"/>
    <xf numFmtId="0" fontId="21" fillId="0" borderId="33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center" vertical="center"/>
    </xf>
    <xf numFmtId="165" fontId="3" fillId="0" borderId="26" xfId="2" applyNumberFormat="1" applyFont="1" applyFill="1" applyBorder="1" applyAlignment="1">
      <alignment horizontal="center"/>
    </xf>
    <xf numFmtId="165" fontId="3" fillId="0" borderId="97" xfId="2" applyNumberFormat="1" applyFont="1" applyFill="1" applyBorder="1" applyAlignment="1">
      <alignment horizontal="center"/>
    </xf>
    <xf numFmtId="38" fontId="21" fillId="0" borderId="41" xfId="1" applyNumberFormat="1" applyFont="1" applyFill="1" applyBorder="1" applyAlignment="1">
      <alignment horizontal="center" vertical="center"/>
    </xf>
    <xf numFmtId="38" fontId="21" fillId="0" borderId="42" xfId="1" applyNumberFormat="1" applyFont="1" applyFill="1" applyBorder="1" applyAlignment="1">
      <alignment horizontal="center" vertical="center"/>
    </xf>
    <xf numFmtId="38" fontId="21" fillId="0" borderId="71" xfId="1" applyNumberFormat="1" applyFont="1" applyFill="1" applyBorder="1" applyAlignment="1">
      <alignment horizontal="center" vertical="center"/>
    </xf>
    <xf numFmtId="38" fontId="23" fillId="0" borderId="10" xfId="1" applyNumberFormat="1" applyFont="1" applyFill="1" applyBorder="1" applyAlignment="1">
      <alignment horizontal="center" vertical="center"/>
    </xf>
    <xf numFmtId="0" fontId="21" fillId="0" borderId="35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center" vertical="center"/>
    </xf>
    <xf numFmtId="165" fontId="3" fillId="0" borderId="24" xfId="2" applyNumberFormat="1" applyFont="1" applyFill="1" applyBorder="1" applyAlignment="1">
      <alignment horizontal="center"/>
    </xf>
    <xf numFmtId="165" fontId="3" fillId="0" borderId="25" xfId="2" applyNumberFormat="1" applyFont="1" applyFill="1" applyBorder="1" applyAlignment="1">
      <alignment horizontal="center"/>
    </xf>
    <xf numFmtId="38" fontId="21" fillId="0" borderId="35" xfId="1" applyNumberFormat="1" applyFont="1" applyFill="1" applyBorder="1" applyAlignment="1">
      <alignment horizontal="center" vertical="center"/>
    </xf>
    <xf numFmtId="38" fontId="21" fillId="0" borderId="36" xfId="1" applyNumberFormat="1" applyFont="1" applyFill="1" applyBorder="1" applyAlignment="1">
      <alignment horizontal="center" vertical="center"/>
    </xf>
    <xf numFmtId="38" fontId="21" fillId="0" borderId="45" xfId="1" applyNumberFormat="1" applyFont="1" applyFill="1" applyBorder="1" applyAlignment="1">
      <alignment horizontal="center" vertical="center"/>
    </xf>
    <xf numFmtId="38" fontId="23" fillId="0" borderId="46" xfId="1" applyNumberFormat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center" vertical="center"/>
    </xf>
    <xf numFmtId="165" fontId="3" fillId="0" borderId="30" xfId="2" applyNumberFormat="1" applyFont="1" applyFill="1" applyBorder="1" applyAlignment="1">
      <alignment horizontal="center"/>
    </xf>
    <xf numFmtId="165" fontId="3" fillId="0" borderId="31" xfId="2" applyNumberFormat="1" applyFont="1" applyFill="1" applyBorder="1" applyAlignment="1">
      <alignment horizontal="center"/>
    </xf>
    <xf numFmtId="38" fontId="21" fillId="0" borderId="37" xfId="1" applyNumberFormat="1" applyFont="1" applyFill="1" applyBorder="1" applyAlignment="1">
      <alignment horizontal="center" vertical="center"/>
    </xf>
    <xf numFmtId="38" fontId="21" fillId="0" borderId="38" xfId="1" applyNumberFormat="1" applyFont="1" applyFill="1" applyBorder="1" applyAlignment="1">
      <alignment horizontal="center" vertical="center"/>
    </xf>
    <xf numFmtId="38" fontId="21" fillId="0" borderId="66" xfId="1" applyNumberFormat="1" applyFont="1" applyFill="1" applyBorder="1" applyAlignment="1">
      <alignment horizontal="center" vertical="center"/>
    </xf>
    <xf numFmtId="38" fontId="23" fillId="0" borderId="67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left" vertical="center"/>
    </xf>
    <xf numFmtId="0" fontId="3" fillId="0" borderId="41" xfId="1" applyFont="1" applyFill="1" applyBorder="1" applyAlignment="1">
      <alignment horizontal="center" vertical="center"/>
    </xf>
    <xf numFmtId="165" fontId="3" fillId="0" borderId="19" xfId="2" applyNumberFormat="1" applyFont="1" applyFill="1" applyBorder="1" applyAlignment="1">
      <alignment horizontal="center"/>
    </xf>
    <xf numFmtId="165" fontId="3" fillId="0" borderId="20" xfId="2" applyNumberFormat="1" applyFont="1" applyFill="1" applyBorder="1" applyAlignment="1">
      <alignment horizontal="center"/>
    </xf>
    <xf numFmtId="38" fontId="23" fillId="0" borderId="41" xfId="1" applyNumberFormat="1" applyFont="1" applyFill="1" applyBorder="1" applyAlignment="1">
      <alignment horizontal="center" vertical="center"/>
    </xf>
    <xf numFmtId="38" fontId="21" fillId="0" borderId="10" xfId="1" applyNumberFormat="1" applyFont="1" applyFill="1" applyBorder="1" applyAlignment="1">
      <alignment horizontal="center" vertical="center"/>
    </xf>
    <xf numFmtId="38" fontId="23" fillId="0" borderId="35" xfId="1" applyNumberFormat="1" applyFont="1" applyFill="1" applyBorder="1" applyAlignment="1">
      <alignment horizontal="center" vertical="center"/>
    </xf>
    <xf numFmtId="38" fontId="21" fillId="0" borderId="46" xfId="1" applyNumberFormat="1" applyFont="1" applyFill="1" applyBorder="1" applyAlignment="1">
      <alignment horizontal="center" vertical="center"/>
    </xf>
    <xf numFmtId="0" fontId="21" fillId="0" borderId="37" xfId="1" applyFont="1" applyFill="1" applyBorder="1" applyAlignment="1">
      <alignment horizontal="left" vertical="center"/>
    </xf>
    <xf numFmtId="38" fontId="23" fillId="0" borderId="37" xfId="1" applyNumberFormat="1" applyFont="1" applyFill="1" applyBorder="1" applyAlignment="1">
      <alignment horizontal="center" vertical="center"/>
    </xf>
    <xf numFmtId="38" fontId="21" fillId="0" borderId="67" xfId="1" applyNumberFormat="1" applyFont="1" applyFill="1" applyBorder="1" applyAlignment="1">
      <alignment horizontal="center" vertical="center"/>
    </xf>
    <xf numFmtId="38" fontId="21" fillId="0" borderId="99" xfId="1" applyNumberFormat="1" applyFont="1" applyFill="1" applyBorder="1" applyAlignment="1">
      <alignment horizontal="center" vertical="center"/>
    </xf>
    <xf numFmtId="38" fontId="21" fillId="0" borderId="34" xfId="1" applyNumberFormat="1" applyFont="1" applyFill="1" applyBorder="1" applyAlignment="1">
      <alignment horizontal="center" vertical="center"/>
    </xf>
    <xf numFmtId="38" fontId="23" fillId="0" borderId="12" xfId="1" applyNumberFormat="1" applyFont="1" applyFill="1" applyBorder="1" applyAlignment="1">
      <alignment horizontal="center" vertical="center"/>
    </xf>
    <xf numFmtId="38" fontId="21" fillId="0" borderId="83" xfId="1" applyNumberFormat="1" applyFont="1" applyFill="1" applyBorder="1" applyAlignment="1">
      <alignment horizontal="center" vertical="center"/>
    </xf>
    <xf numFmtId="38" fontId="21" fillId="0" borderId="84" xfId="1" applyNumberFormat="1" applyFont="1" applyFill="1" applyBorder="1" applyAlignment="1">
      <alignment horizontal="center" vertical="center"/>
    </xf>
    <xf numFmtId="38" fontId="21" fillId="0" borderId="58" xfId="1" applyNumberFormat="1" applyFont="1" applyFill="1" applyBorder="1" applyAlignment="1">
      <alignment horizontal="center" vertical="center"/>
    </xf>
    <xf numFmtId="38" fontId="23" fillId="0" borderId="60" xfId="1" applyNumberFormat="1" applyFont="1" applyFill="1" applyBorder="1" applyAlignment="1">
      <alignment horizontal="center" vertical="center"/>
    </xf>
    <xf numFmtId="38" fontId="23" fillId="0" borderId="33" xfId="1" applyNumberFormat="1" applyFont="1" applyFill="1" applyBorder="1" applyAlignment="1">
      <alignment horizontal="center" vertical="center"/>
    </xf>
    <xf numFmtId="38" fontId="21" fillId="0" borderId="43" xfId="1" applyNumberFormat="1" applyFont="1" applyFill="1" applyBorder="1" applyAlignment="1">
      <alignment horizontal="center" vertical="center"/>
    </xf>
    <xf numFmtId="38" fontId="23" fillId="0" borderId="57" xfId="1" applyNumberFormat="1" applyFont="1" applyFill="1" applyBorder="1" applyAlignment="1">
      <alignment horizontal="center" vertical="center"/>
    </xf>
    <xf numFmtId="38" fontId="21" fillId="0" borderId="59" xfId="1" applyNumberFormat="1" applyFont="1" applyFill="1" applyBorder="1" applyAlignment="1">
      <alignment horizontal="center" vertical="center"/>
    </xf>
    <xf numFmtId="38" fontId="23" fillId="0" borderId="53" xfId="1" applyNumberFormat="1" applyFont="1" applyFill="1" applyBorder="1" applyAlignment="1">
      <alignment horizontal="center" vertical="center"/>
    </xf>
    <xf numFmtId="38" fontId="21" fillId="0" borderId="54" xfId="1" applyNumberFormat="1" applyFont="1" applyFill="1" applyBorder="1" applyAlignment="1">
      <alignment horizontal="center" vertical="center"/>
    </xf>
    <xf numFmtId="38" fontId="21" fillId="0" borderId="55" xfId="1" applyNumberFormat="1" applyFont="1" applyFill="1" applyBorder="1" applyAlignment="1">
      <alignment horizontal="center" vertical="center"/>
    </xf>
    <xf numFmtId="38" fontId="23" fillId="0" borderId="56" xfId="1" applyNumberFormat="1" applyFont="1" applyFill="1" applyBorder="1" applyAlignment="1">
      <alignment horizontal="center" vertical="center"/>
    </xf>
    <xf numFmtId="38" fontId="23" fillId="0" borderId="49" xfId="1" applyNumberFormat="1" applyFont="1" applyFill="1" applyBorder="1" applyAlignment="1">
      <alignment horizontal="center" vertical="center"/>
    </xf>
    <xf numFmtId="38" fontId="21" fillId="0" borderId="50" xfId="1" applyNumberFormat="1" applyFont="1" applyFill="1" applyBorder="1" applyAlignment="1">
      <alignment horizontal="center" vertical="center"/>
    </xf>
    <xf numFmtId="38" fontId="23" fillId="0" borderId="52" xfId="1" applyNumberFormat="1" applyFont="1" applyFill="1" applyBorder="1" applyAlignment="1">
      <alignment horizontal="center" vertical="center"/>
    </xf>
    <xf numFmtId="38" fontId="21" fillId="0" borderId="19" xfId="1" applyNumberFormat="1" applyFont="1" applyFill="1" applyBorder="1" applyAlignment="1">
      <alignment horizontal="center" vertical="center"/>
    </xf>
    <xf numFmtId="38" fontId="22" fillId="0" borderId="19" xfId="1" applyNumberFormat="1" applyFont="1" applyFill="1" applyBorder="1" applyAlignment="1">
      <alignment vertical="center"/>
    </xf>
    <xf numFmtId="38" fontId="21" fillId="0" borderId="21" xfId="1" applyNumberFormat="1" applyFont="1" applyFill="1" applyBorder="1" applyAlignment="1">
      <alignment horizontal="center" vertical="center"/>
    </xf>
    <xf numFmtId="38" fontId="21" fillId="0" borderId="24" xfId="1" applyNumberFormat="1" applyFont="1" applyFill="1" applyBorder="1" applyAlignment="1">
      <alignment horizontal="center" vertical="center"/>
    </xf>
    <xf numFmtId="38" fontId="22" fillId="0" borderId="24" xfId="1" applyNumberFormat="1" applyFont="1" applyFill="1" applyBorder="1" applyAlignment="1">
      <alignment vertical="center"/>
    </xf>
    <xf numFmtId="38" fontId="21" fillId="0" borderId="81" xfId="1" applyNumberFormat="1" applyFont="1" applyFill="1" applyBorder="1" applyAlignment="1">
      <alignment horizontal="center" vertical="center"/>
    </xf>
    <xf numFmtId="38" fontId="21" fillId="0" borderId="30" xfId="1" applyNumberFormat="1" applyFont="1" applyFill="1" applyBorder="1" applyAlignment="1">
      <alignment horizontal="center" vertical="center"/>
    </xf>
    <xf numFmtId="38" fontId="22" fillId="0" borderId="30" xfId="1" applyNumberFormat="1" applyFont="1" applyFill="1" applyBorder="1" applyAlignment="1">
      <alignment vertical="center"/>
    </xf>
    <xf numFmtId="38" fontId="21" fillId="0" borderId="32" xfId="1" applyNumberFormat="1" applyFont="1" applyFill="1" applyBorder="1" applyAlignment="1">
      <alignment horizontal="center" vertical="center"/>
    </xf>
    <xf numFmtId="38" fontId="21" fillId="0" borderId="82" xfId="1" applyNumberFormat="1" applyFont="1" applyFill="1" applyBorder="1" applyAlignment="1">
      <alignment horizontal="center" vertical="center"/>
    </xf>
    <xf numFmtId="38" fontId="21" fillId="0" borderId="100" xfId="1" applyNumberFormat="1" applyFont="1" applyFill="1" applyBorder="1" applyAlignment="1">
      <alignment horizontal="center" vertical="center"/>
    </xf>
    <xf numFmtId="38" fontId="21" fillId="0" borderId="62" xfId="1" applyNumberFormat="1" applyFont="1" applyFill="1" applyBorder="1" applyAlignment="1">
      <alignment horizontal="center" vertical="center"/>
    </xf>
    <xf numFmtId="38" fontId="21" fillId="0" borderId="101" xfId="1" applyNumberFormat="1" applyFont="1" applyFill="1" applyBorder="1" applyAlignment="1">
      <alignment horizontal="center" vertical="center"/>
    </xf>
    <xf numFmtId="38" fontId="21" fillId="0" borderId="53" xfId="1" applyNumberFormat="1" applyFont="1" applyFill="1" applyBorder="1" applyAlignment="1">
      <alignment horizontal="center" vertical="center"/>
    </xf>
    <xf numFmtId="38" fontId="21" fillId="0" borderId="56" xfId="1" applyNumberFormat="1" applyFont="1" applyFill="1" applyBorder="1" applyAlignment="1">
      <alignment horizontal="center" vertical="center"/>
    </xf>
    <xf numFmtId="38" fontId="21" fillId="0" borderId="57" xfId="1" applyNumberFormat="1" applyFont="1" applyFill="1" applyBorder="1" applyAlignment="1">
      <alignment horizontal="center" vertical="center"/>
    </xf>
    <xf numFmtId="38" fontId="21" fillId="0" borderId="60" xfId="1" applyNumberFormat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left" vertical="center"/>
    </xf>
    <xf numFmtId="0" fontId="3" fillId="0" borderId="49" xfId="1" applyFont="1" applyFill="1" applyBorder="1" applyAlignment="1">
      <alignment horizontal="center" vertical="center"/>
    </xf>
    <xf numFmtId="165" fontId="3" fillId="0" borderId="74" xfId="2" applyNumberFormat="1" applyFont="1" applyFill="1" applyBorder="1" applyAlignment="1">
      <alignment horizontal="center"/>
    </xf>
    <xf numFmtId="165" fontId="3" fillId="0" borderId="75" xfId="2" applyNumberFormat="1" applyFont="1" applyFill="1" applyBorder="1" applyAlignment="1">
      <alignment horizontal="center"/>
    </xf>
    <xf numFmtId="38" fontId="21" fillId="0" borderId="133" xfId="1" applyNumberFormat="1" applyFont="1" applyFill="1" applyBorder="1" applyAlignment="1">
      <alignment horizontal="center" vertical="center"/>
    </xf>
    <xf numFmtId="38" fontId="21" fillId="0" borderId="51" xfId="1" applyNumberFormat="1" applyFont="1" applyFill="1" applyBorder="1" applyAlignment="1">
      <alignment horizontal="center" vertical="center"/>
    </xf>
    <xf numFmtId="38" fontId="21" fillId="0" borderId="136" xfId="1" applyNumberFormat="1" applyFont="1" applyFill="1" applyBorder="1" applyAlignment="1">
      <alignment horizontal="center" vertical="center"/>
    </xf>
    <xf numFmtId="38" fontId="21" fillId="0" borderId="137" xfId="1" applyNumberFormat="1" applyFont="1" applyFill="1" applyBorder="1" applyAlignment="1">
      <alignment horizontal="center" vertical="center"/>
    </xf>
    <xf numFmtId="38" fontId="21" fillId="0" borderId="138" xfId="1" applyNumberFormat="1" applyFont="1" applyFill="1" applyBorder="1" applyAlignment="1">
      <alignment horizontal="center" vertical="center"/>
    </xf>
    <xf numFmtId="38" fontId="21" fillId="0" borderId="89" xfId="1" applyNumberFormat="1" applyFont="1" applyFill="1" applyBorder="1" applyAlignment="1">
      <alignment horizontal="center" vertical="center"/>
    </xf>
    <xf numFmtId="38" fontId="21" fillId="0" borderId="87" xfId="1" applyNumberFormat="1" applyFont="1" applyFill="1" applyBorder="1" applyAlignment="1">
      <alignment horizontal="center" vertical="center"/>
    </xf>
    <xf numFmtId="38" fontId="21" fillId="0" borderId="88" xfId="1" applyNumberFormat="1" applyFont="1" applyFill="1" applyBorder="1" applyAlignment="1">
      <alignment horizontal="center" vertical="center"/>
    </xf>
    <xf numFmtId="38" fontId="21" fillId="0" borderId="102" xfId="1" applyNumberFormat="1" applyFont="1" applyFill="1" applyBorder="1" applyAlignment="1">
      <alignment horizontal="center" vertical="center"/>
    </xf>
    <xf numFmtId="38" fontId="21" fillId="0" borderId="103" xfId="1" applyNumberFormat="1" applyFont="1" applyFill="1" applyBorder="1" applyAlignment="1">
      <alignment horizontal="center" vertical="center"/>
    </xf>
    <xf numFmtId="38" fontId="21" fillId="0" borderId="98" xfId="1" applyNumberFormat="1" applyFont="1" applyFill="1" applyBorder="1" applyAlignment="1">
      <alignment horizontal="center" vertical="center"/>
    </xf>
    <xf numFmtId="38" fontId="21" fillId="0" borderId="134" xfId="1" applyNumberFormat="1" applyFont="1" applyFill="1" applyBorder="1" applyAlignment="1">
      <alignment horizontal="center" vertical="center"/>
    </xf>
    <xf numFmtId="38" fontId="21" fillId="0" borderId="135" xfId="1" applyNumberFormat="1" applyFont="1" applyFill="1" applyBorder="1" applyAlignment="1">
      <alignment horizontal="center" vertical="center"/>
    </xf>
    <xf numFmtId="38" fontId="21" fillId="0" borderId="73" xfId="1" applyNumberFormat="1" applyFont="1" applyFill="1" applyBorder="1" applyAlignment="1">
      <alignment horizontal="center" vertical="center"/>
    </xf>
    <xf numFmtId="38" fontId="23" fillId="0" borderId="18" xfId="0" applyNumberFormat="1" applyFont="1" applyFill="1" applyBorder="1" applyAlignment="1">
      <alignment horizontal="center"/>
    </xf>
    <xf numFmtId="38" fontId="23" fillId="0" borderId="19" xfId="0" applyNumberFormat="1" applyFont="1" applyFill="1" applyBorder="1" applyAlignment="1">
      <alignment horizontal="center"/>
    </xf>
    <xf numFmtId="38" fontId="23" fillId="0" borderId="21" xfId="0" applyNumberFormat="1" applyFont="1" applyFill="1" applyBorder="1" applyAlignment="1">
      <alignment horizontal="center"/>
    </xf>
    <xf numFmtId="38" fontId="23" fillId="0" borderId="23" xfId="0" applyNumberFormat="1" applyFont="1" applyFill="1" applyBorder="1" applyAlignment="1">
      <alignment horizontal="center"/>
    </xf>
    <xf numFmtId="38" fontId="23" fillId="0" borderId="24" xfId="0" applyNumberFormat="1" applyFont="1" applyFill="1" applyBorder="1" applyAlignment="1">
      <alignment horizontal="center"/>
    </xf>
    <xf numFmtId="38" fontId="23" fillId="0" borderId="81" xfId="0" applyNumberFormat="1" applyFont="1" applyFill="1" applyBorder="1" applyAlignment="1">
      <alignment horizontal="center"/>
    </xf>
    <xf numFmtId="38" fontId="23" fillId="0" borderId="94" xfId="0" applyNumberFormat="1" applyFont="1" applyFill="1" applyBorder="1" applyAlignment="1">
      <alignment horizontal="center"/>
    </xf>
    <xf numFmtId="38" fontId="23" fillId="0" borderId="74" xfId="0" applyNumberFormat="1" applyFont="1" applyFill="1" applyBorder="1" applyAlignment="1">
      <alignment horizontal="center"/>
    </xf>
    <xf numFmtId="38" fontId="23" fillId="0" borderId="104" xfId="0" applyNumberFormat="1" applyFont="1" applyFill="1" applyBorder="1" applyAlignment="1">
      <alignment horizontal="center"/>
    </xf>
    <xf numFmtId="38" fontId="23" fillId="0" borderId="29" xfId="0" applyNumberFormat="1" applyFont="1" applyFill="1" applyBorder="1" applyAlignment="1">
      <alignment horizontal="center"/>
    </xf>
    <xf numFmtId="38" fontId="23" fillId="0" borderId="30" xfId="0" applyNumberFormat="1" applyFont="1" applyFill="1" applyBorder="1" applyAlignment="1">
      <alignment horizontal="center"/>
    </xf>
    <xf numFmtId="38" fontId="23" fillId="0" borderId="32" xfId="0" applyNumberFormat="1" applyFont="1" applyFill="1" applyBorder="1" applyAlignment="1">
      <alignment horizontal="center"/>
    </xf>
    <xf numFmtId="38" fontId="23" fillId="0" borderId="72" xfId="0" applyNumberFormat="1" applyFont="1" applyFill="1" applyBorder="1" applyAlignment="1">
      <alignment horizontal="center"/>
    </xf>
    <xf numFmtId="38" fontId="23" fillId="0" borderId="26" xfId="0" applyNumberFormat="1" applyFont="1" applyFill="1" applyBorder="1" applyAlignment="1">
      <alignment horizontal="center"/>
    </xf>
    <xf numFmtId="38" fontId="23" fillId="0" borderId="27" xfId="0" applyNumberFormat="1" applyFont="1" applyFill="1" applyBorder="1" applyAlignment="1">
      <alignment horizontal="center"/>
    </xf>
    <xf numFmtId="38" fontId="21" fillId="19" borderId="42" xfId="1" applyNumberFormat="1" applyFont="1" applyFill="1" applyBorder="1" applyAlignment="1">
      <alignment horizontal="center" vertical="center"/>
    </xf>
    <xf numFmtId="38" fontId="21" fillId="19" borderId="36" xfId="1" applyNumberFormat="1" applyFont="1" applyFill="1" applyBorder="1" applyAlignment="1">
      <alignment horizontal="center" vertical="center"/>
    </xf>
    <xf numFmtId="38" fontId="21" fillId="19" borderId="38" xfId="1" applyNumberFormat="1" applyFont="1" applyFill="1" applyBorder="1" applyAlignment="1">
      <alignment horizontal="center" vertical="center"/>
    </xf>
    <xf numFmtId="38" fontId="21" fillId="19" borderId="34" xfId="1" applyNumberFormat="1" applyFont="1" applyFill="1" applyBorder="1" applyAlignment="1">
      <alignment horizontal="center" vertical="center"/>
    </xf>
    <xf numFmtId="38" fontId="21" fillId="19" borderId="58" xfId="1" applyNumberFormat="1" applyFont="1" applyFill="1" applyBorder="1" applyAlignment="1">
      <alignment horizontal="center" vertical="center"/>
    </xf>
    <xf numFmtId="38" fontId="21" fillId="19" borderId="54" xfId="1" applyNumberFormat="1" applyFont="1" applyFill="1" applyBorder="1" applyAlignment="1">
      <alignment horizontal="center" vertical="center"/>
    </xf>
    <xf numFmtId="38" fontId="21" fillId="19" borderId="50" xfId="1" applyNumberFormat="1" applyFont="1" applyFill="1" applyBorder="1" applyAlignment="1">
      <alignment horizontal="center" vertical="center"/>
    </xf>
    <xf numFmtId="38" fontId="21" fillId="19" borderId="71" xfId="1" applyNumberFormat="1" applyFont="1" applyFill="1" applyBorder="1" applyAlignment="1">
      <alignment horizontal="center" vertical="center"/>
    </xf>
    <xf numFmtId="38" fontId="21" fillId="19" borderId="45" xfId="1" applyNumberFormat="1" applyFont="1" applyFill="1" applyBorder="1" applyAlignment="1">
      <alignment horizontal="center" vertical="center"/>
    </xf>
    <xf numFmtId="38" fontId="21" fillId="19" borderId="66" xfId="1" applyNumberFormat="1" applyFont="1" applyFill="1" applyBorder="1" applyAlignment="1">
      <alignment horizontal="center" vertical="center"/>
    </xf>
    <xf numFmtId="38" fontId="21" fillId="19" borderId="76" xfId="1" applyNumberFormat="1" applyFont="1" applyFill="1" applyBorder="1" applyAlignment="1">
      <alignment horizontal="center" vertical="center"/>
    </xf>
    <xf numFmtId="38" fontId="21" fillId="19" borderId="77" xfId="1" applyNumberFormat="1" applyFont="1" applyFill="1" applyBorder="1" applyAlignment="1">
      <alignment horizontal="center" vertical="center"/>
    </xf>
    <xf numFmtId="38" fontId="21" fillId="19" borderId="78" xfId="1" applyNumberFormat="1" applyFont="1" applyFill="1" applyBorder="1" applyAlignment="1">
      <alignment horizontal="center" vertical="center"/>
    </xf>
    <xf numFmtId="38" fontId="21" fillId="19" borderId="55" xfId="1" applyNumberFormat="1" applyFont="1" applyFill="1" applyBorder="1" applyAlignment="1">
      <alignment horizontal="center" vertical="center"/>
    </xf>
    <xf numFmtId="38" fontId="21" fillId="19" borderId="51" xfId="1" applyNumberFormat="1" applyFont="1" applyFill="1" applyBorder="1" applyAlignment="1">
      <alignment horizontal="center" vertical="center"/>
    </xf>
    <xf numFmtId="38" fontId="21" fillId="19" borderId="137" xfId="1" applyNumberFormat="1" applyFont="1" applyFill="1" applyBorder="1" applyAlignment="1">
      <alignment horizontal="center" vertical="center"/>
    </xf>
    <xf numFmtId="38" fontId="21" fillId="19" borderId="87" xfId="1" applyNumberFormat="1" applyFont="1" applyFill="1" applyBorder="1" applyAlignment="1">
      <alignment horizontal="center" vertical="center"/>
    </xf>
    <xf numFmtId="38" fontId="21" fillId="19" borderId="103" xfId="1" applyNumberFormat="1" applyFont="1" applyFill="1" applyBorder="1" applyAlignment="1">
      <alignment horizontal="center" vertical="center"/>
    </xf>
    <xf numFmtId="38" fontId="21" fillId="19" borderId="135" xfId="1" applyNumberFormat="1" applyFont="1" applyFill="1" applyBorder="1" applyAlignment="1">
      <alignment horizontal="center" vertical="center"/>
    </xf>
    <xf numFmtId="38" fontId="23" fillId="19" borderId="19" xfId="0" applyNumberFormat="1" applyFont="1" applyFill="1" applyBorder="1" applyAlignment="1">
      <alignment horizontal="center"/>
    </xf>
    <xf numFmtId="38" fontId="23" fillId="19" borderId="24" xfId="0" applyNumberFormat="1" applyFont="1" applyFill="1" applyBorder="1" applyAlignment="1">
      <alignment horizontal="center"/>
    </xf>
    <xf numFmtId="38" fontId="23" fillId="19" borderId="74" xfId="0" applyNumberFormat="1" applyFont="1" applyFill="1" applyBorder="1" applyAlignment="1">
      <alignment horizontal="center"/>
    </xf>
    <xf numFmtId="38" fontId="23" fillId="19" borderId="30" xfId="0" applyNumberFormat="1" applyFont="1" applyFill="1" applyBorder="1" applyAlignment="1">
      <alignment horizontal="center"/>
    </xf>
    <xf numFmtId="38" fontId="23" fillId="19" borderId="26" xfId="0" applyNumberFormat="1" applyFont="1" applyFill="1" applyBorder="1" applyAlignment="1">
      <alignment horizontal="center"/>
    </xf>
    <xf numFmtId="0" fontId="6" fillId="0" borderId="17" xfId="1" applyFont="1" applyFill="1" applyBorder="1" applyAlignment="1">
      <alignment horizontal="left" vertical="center"/>
    </xf>
    <xf numFmtId="0" fontId="3" fillId="0" borderId="18" xfId="1" applyFont="1" applyFill="1" applyBorder="1" applyAlignment="1">
      <alignment horizontal="center" vertical="center"/>
    </xf>
    <xf numFmtId="38" fontId="6" fillId="0" borderId="18" xfId="3" applyNumberFormat="1" applyFont="1" applyFill="1" applyBorder="1" applyAlignment="1">
      <alignment horizontal="center" vertical="center"/>
    </xf>
    <xf numFmtId="38" fontId="6" fillId="0" borderId="19" xfId="3" applyNumberFormat="1" applyFont="1" applyFill="1" applyBorder="1" applyAlignment="1">
      <alignment horizontal="center" vertical="center"/>
    </xf>
    <xf numFmtId="38" fontId="6" fillId="0" borderId="19" xfId="1" applyNumberFormat="1" applyFont="1" applyFill="1" applyBorder="1" applyAlignment="1">
      <alignment horizontal="center" vertical="center"/>
    </xf>
    <xf numFmtId="38" fontId="28" fillId="0" borderId="19" xfId="1" applyNumberFormat="1" applyFont="1" applyFill="1" applyBorder="1" applyAlignment="1">
      <alignment horizontal="center" vertical="center"/>
    </xf>
    <xf numFmtId="38" fontId="28" fillId="0" borderId="21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/>
    </xf>
    <xf numFmtId="38" fontId="6" fillId="0" borderId="23" xfId="3" applyNumberFormat="1" applyFont="1" applyFill="1" applyBorder="1" applyAlignment="1">
      <alignment horizontal="center" vertical="center"/>
    </xf>
    <xf numFmtId="38" fontId="6" fillId="0" borderId="24" xfId="3" applyNumberFormat="1" applyFont="1" applyFill="1" applyBorder="1" applyAlignment="1">
      <alignment horizontal="center" vertical="center"/>
    </xf>
    <xf numFmtId="38" fontId="6" fillId="0" borderId="26" xfId="1" applyNumberFormat="1" applyFont="1" applyFill="1" applyBorder="1" applyAlignment="1">
      <alignment horizontal="center" vertical="center"/>
    </xf>
    <xf numFmtId="38" fontId="28" fillId="0" borderId="26" xfId="1" applyNumberFormat="1" applyFont="1" applyFill="1" applyBorder="1" applyAlignment="1">
      <alignment horizontal="center" vertical="center"/>
    </xf>
    <xf numFmtId="38" fontId="28" fillId="0" borderId="27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center" vertical="center"/>
    </xf>
    <xf numFmtId="38" fontId="6" fillId="0" borderId="29" xfId="3" applyNumberFormat="1" applyFont="1" applyFill="1" applyBorder="1" applyAlignment="1">
      <alignment horizontal="center" vertical="center"/>
    </xf>
    <xf numFmtId="38" fontId="6" fillId="0" borderId="30" xfId="3" applyNumberFormat="1" applyFont="1" applyFill="1" applyBorder="1" applyAlignment="1">
      <alignment horizontal="center" vertical="center"/>
    </xf>
    <xf numFmtId="38" fontId="6" fillId="0" borderId="30" xfId="1" applyNumberFormat="1" applyFont="1" applyFill="1" applyBorder="1" applyAlignment="1">
      <alignment horizontal="center" vertical="center"/>
    </xf>
    <xf numFmtId="38" fontId="28" fillId="0" borderId="30" xfId="1" applyNumberFormat="1" applyFont="1" applyFill="1" applyBorder="1" applyAlignment="1">
      <alignment horizontal="center" vertical="center"/>
    </xf>
    <xf numFmtId="38" fontId="28" fillId="0" borderId="32" xfId="1" applyNumberFormat="1" applyFont="1" applyFill="1" applyBorder="1" applyAlignment="1">
      <alignment horizontal="center" vertical="center"/>
    </xf>
    <xf numFmtId="38" fontId="28" fillId="0" borderId="33" xfId="1" applyNumberFormat="1" applyFont="1" applyFill="1" applyBorder="1" applyAlignment="1">
      <alignment horizontal="center" vertical="center"/>
    </xf>
    <xf numFmtId="38" fontId="28" fillId="0" borderId="34" xfId="1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horizontal="center" vertical="center"/>
    </xf>
    <xf numFmtId="38" fontId="28" fillId="0" borderId="12" xfId="1" applyNumberFormat="1" applyFont="1" applyFill="1" applyBorder="1" applyAlignment="1">
      <alignment horizontal="center" vertical="center"/>
    </xf>
    <xf numFmtId="38" fontId="28" fillId="0" borderId="35" xfId="1" applyNumberFormat="1" applyFont="1" applyFill="1" applyBorder="1" applyAlignment="1">
      <alignment horizontal="center" vertical="center"/>
    </xf>
    <xf numFmtId="38" fontId="28" fillId="0" borderId="36" xfId="1" applyNumberFormat="1" applyFont="1" applyFill="1" applyBorder="1" applyAlignment="1">
      <alignment horizontal="center" vertical="center"/>
    </xf>
    <xf numFmtId="38" fontId="6" fillId="0" borderId="36" xfId="1" applyNumberFormat="1" applyFont="1" applyFill="1" applyBorder="1" applyAlignment="1">
      <alignment horizontal="center" vertical="center"/>
    </xf>
    <xf numFmtId="38" fontId="28" fillId="0" borderId="37" xfId="1" applyNumberFormat="1" applyFont="1" applyFill="1" applyBorder="1" applyAlignment="1">
      <alignment horizontal="center" vertical="center"/>
    </xf>
    <xf numFmtId="38" fontId="28" fillId="0" borderId="38" xfId="1" applyNumberFormat="1" applyFont="1" applyFill="1" applyBorder="1" applyAlignment="1">
      <alignment horizontal="center" vertical="center"/>
    </xf>
    <xf numFmtId="38" fontId="6" fillId="0" borderId="38" xfId="1" applyNumberFormat="1" applyFont="1" applyFill="1" applyBorder="1" applyAlignment="1">
      <alignment horizontal="center" vertical="center"/>
    </xf>
    <xf numFmtId="38" fontId="6" fillId="0" borderId="39" xfId="1" applyNumberFormat="1" applyFont="1" applyFill="1" applyBorder="1" applyAlignment="1">
      <alignment horizontal="center" vertical="center"/>
    </xf>
    <xf numFmtId="38" fontId="28" fillId="0" borderId="13" xfId="1" applyNumberFormat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left" vertical="center"/>
    </xf>
    <xf numFmtId="38" fontId="6" fillId="0" borderId="42" xfId="1" applyNumberFormat="1" applyFont="1" applyFill="1" applyBorder="1" applyAlignment="1">
      <alignment horizontal="center" vertical="center"/>
    </xf>
    <xf numFmtId="38" fontId="6" fillId="0" borderId="43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left" vertical="center"/>
    </xf>
    <xf numFmtId="38" fontId="6" fillId="0" borderId="45" xfId="1" applyNumberFormat="1" applyFont="1" applyFill="1" applyBorder="1" applyAlignment="1">
      <alignment horizontal="center" vertical="center"/>
    </xf>
    <xf numFmtId="38" fontId="28" fillId="0" borderId="46" xfId="1" applyNumberFormat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left" vertical="center"/>
    </xf>
    <xf numFmtId="0" fontId="6" fillId="0" borderId="48" xfId="1" applyFont="1" applyFill="1" applyBorder="1" applyAlignment="1">
      <alignment horizontal="left" vertical="center"/>
    </xf>
    <xf numFmtId="38" fontId="28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 vertical="center"/>
    </xf>
    <xf numFmtId="38" fontId="6" fillId="0" borderId="51" xfId="1" applyNumberFormat="1" applyFont="1" applyFill="1" applyBorder="1" applyAlignment="1">
      <alignment horizontal="center" vertical="center"/>
    </xf>
    <xf numFmtId="38" fontId="28" fillId="0" borderId="52" xfId="1" applyNumberFormat="1" applyFont="1" applyFill="1" applyBorder="1" applyAlignment="1">
      <alignment horizontal="center" vertical="center"/>
    </xf>
    <xf numFmtId="38" fontId="28" fillId="0" borderId="53" xfId="1" applyNumberFormat="1" applyFont="1" applyFill="1" applyBorder="1" applyAlignment="1">
      <alignment horizontal="center" vertical="center"/>
    </xf>
    <xf numFmtId="38" fontId="6" fillId="0" borderId="54" xfId="1" applyNumberFormat="1" applyFont="1" applyFill="1" applyBorder="1" applyAlignment="1">
      <alignment horizontal="center" vertical="center"/>
    </xf>
    <xf numFmtId="38" fontId="6" fillId="0" borderId="55" xfId="1" applyNumberFormat="1" applyFont="1" applyFill="1" applyBorder="1" applyAlignment="1">
      <alignment horizontal="center" vertical="center"/>
    </xf>
    <xf numFmtId="38" fontId="28" fillId="0" borderId="56" xfId="1" applyNumberFormat="1" applyFont="1" applyFill="1" applyBorder="1" applyAlignment="1">
      <alignment horizontal="center" vertical="center"/>
    </xf>
    <xf numFmtId="38" fontId="6" fillId="0" borderId="24" xfId="1" applyNumberFormat="1" applyFont="1" applyFill="1" applyBorder="1" applyAlignment="1">
      <alignment horizontal="center" vertical="center"/>
    </xf>
    <xf numFmtId="38" fontId="28" fillId="0" borderId="57" xfId="1" applyNumberFormat="1" applyFont="1" applyFill="1" applyBorder="1" applyAlignment="1">
      <alignment horizontal="center" vertical="center"/>
    </xf>
    <xf numFmtId="38" fontId="6" fillId="0" borderId="58" xfId="1" applyNumberFormat="1" applyFont="1" applyFill="1" applyBorder="1" applyAlignment="1">
      <alignment horizontal="center" vertical="center"/>
    </xf>
    <xf numFmtId="38" fontId="6" fillId="0" borderId="59" xfId="1" applyNumberFormat="1" applyFont="1" applyFill="1" applyBorder="1" applyAlignment="1">
      <alignment horizontal="center" vertical="center"/>
    </xf>
    <xf numFmtId="38" fontId="28" fillId="0" borderId="60" xfId="1" applyNumberFormat="1" applyFont="1" applyFill="1" applyBorder="1" applyAlignment="1">
      <alignment horizontal="center" vertical="center"/>
    </xf>
    <xf numFmtId="38" fontId="28" fillId="0" borderId="41" xfId="1" applyNumberFormat="1" applyFont="1" applyFill="1" applyBorder="1" applyAlignment="1">
      <alignment horizontal="center" vertical="center"/>
    </xf>
    <xf numFmtId="38" fontId="6" fillId="0" borderId="71" xfId="1" applyNumberFormat="1" applyFont="1" applyFill="1" applyBorder="1" applyAlignment="1">
      <alignment horizontal="center" vertical="center"/>
    </xf>
    <xf numFmtId="38" fontId="6" fillId="0" borderId="61" xfId="1" applyNumberFormat="1" applyFont="1" applyFill="1" applyBorder="1" applyAlignment="1">
      <alignment horizontal="center" vertical="center"/>
    </xf>
    <xf numFmtId="38" fontId="28" fillId="0" borderId="10" xfId="1" applyNumberFormat="1" applyFont="1" applyFill="1" applyBorder="1" applyAlignment="1">
      <alignment horizontal="center" vertical="center"/>
    </xf>
    <xf numFmtId="38" fontId="6" fillId="0" borderId="62" xfId="1" applyNumberFormat="1" applyFont="1" applyFill="1" applyBorder="1" applyAlignment="1">
      <alignment horizontal="center" vertical="center"/>
    </xf>
    <xf numFmtId="38" fontId="6" fillId="0" borderId="66" xfId="1" applyNumberFormat="1" applyFont="1" applyFill="1" applyBorder="1" applyAlignment="1">
      <alignment horizontal="center" vertical="center"/>
    </xf>
    <xf numFmtId="38" fontId="6" fillId="0" borderId="65" xfId="1" applyNumberFormat="1" applyFont="1" applyFill="1" applyBorder="1" applyAlignment="1">
      <alignment horizontal="center" vertical="center"/>
    </xf>
    <xf numFmtId="38" fontId="28" fillId="0" borderId="67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horizontal="center"/>
    </xf>
    <xf numFmtId="38" fontId="6" fillId="0" borderId="71" xfId="1" applyNumberFormat="1" applyFont="1" applyFill="1" applyBorder="1" applyAlignment="1">
      <alignment horizontal="center"/>
    </xf>
    <xf numFmtId="38" fontId="6" fillId="0" borderId="61" xfId="1" applyNumberFormat="1" applyFont="1" applyFill="1" applyBorder="1" applyAlignment="1">
      <alignment horizontal="center"/>
    </xf>
    <xf numFmtId="38" fontId="6" fillId="0" borderId="36" xfId="1" applyNumberFormat="1" applyFont="1" applyFill="1" applyBorder="1" applyAlignment="1">
      <alignment horizontal="center"/>
    </xf>
    <xf numFmtId="38" fontId="6" fillId="0" borderId="45" xfId="1" applyNumberFormat="1" applyFont="1" applyFill="1" applyBorder="1" applyAlignment="1">
      <alignment horizontal="center"/>
    </xf>
    <xf numFmtId="38" fontId="6" fillId="0" borderId="62" xfId="1" applyNumberFormat="1" applyFont="1" applyFill="1" applyBorder="1" applyAlignment="1">
      <alignment horizontal="center"/>
    </xf>
    <xf numFmtId="38" fontId="6" fillId="0" borderId="38" xfId="1" applyNumberFormat="1" applyFont="1" applyFill="1" applyBorder="1" applyAlignment="1">
      <alignment horizontal="center"/>
    </xf>
    <xf numFmtId="38" fontId="6" fillId="0" borderId="66" xfId="1" applyNumberFormat="1" applyFont="1" applyFill="1" applyBorder="1" applyAlignment="1">
      <alignment horizontal="center"/>
    </xf>
    <xf numFmtId="38" fontId="6" fillId="0" borderId="65" xfId="1" applyNumberFormat="1" applyFont="1" applyFill="1" applyBorder="1" applyAlignment="1">
      <alignment horizontal="center"/>
    </xf>
    <xf numFmtId="0" fontId="3" fillId="0" borderId="61" xfId="1" applyFont="1" applyFill="1" applyBorder="1" applyAlignment="1">
      <alignment horizontal="center" vertical="center"/>
    </xf>
    <xf numFmtId="38" fontId="6" fillId="0" borderId="41" xfId="1" applyNumberFormat="1" applyFont="1" applyFill="1" applyBorder="1" applyAlignment="1">
      <alignment horizontal="center" vertical="center"/>
    </xf>
    <xf numFmtId="0" fontId="3" fillId="0" borderId="62" xfId="1" applyFont="1" applyFill="1" applyBorder="1" applyAlignment="1">
      <alignment horizontal="center" vertical="center"/>
    </xf>
    <xf numFmtId="38" fontId="6" fillId="0" borderId="35" xfId="1" applyNumberFormat="1" applyFont="1" applyFill="1" applyBorder="1" applyAlignment="1">
      <alignment horizontal="center" vertical="center"/>
    </xf>
    <xf numFmtId="0" fontId="6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center" vertical="center"/>
    </xf>
    <xf numFmtId="38" fontId="6" fillId="0" borderId="49" xfId="1" applyNumberFormat="1" applyFont="1" applyFill="1" applyBorder="1" applyAlignment="1">
      <alignment horizontal="center" vertical="center"/>
    </xf>
    <xf numFmtId="38" fontId="6" fillId="0" borderId="50" xfId="1" applyNumberFormat="1" applyFont="1" applyFill="1" applyBorder="1" applyAlignment="1">
      <alignment horizontal="center"/>
    </xf>
    <xf numFmtId="38" fontId="6" fillId="0" borderId="51" xfId="1" applyNumberFormat="1" applyFont="1" applyFill="1" applyBorder="1" applyAlignment="1">
      <alignment horizontal="center"/>
    </xf>
    <xf numFmtId="38" fontId="6" fillId="0" borderId="64" xfId="1" applyNumberFormat="1" applyFont="1" applyFill="1" applyBorder="1" applyAlignment="1">
      <alignment horizontal="center"/>
    </xf>
    <xf numFmtId="0" fontId="3" fillId="0" borderId="65" xfId="1" applyFont="1" applyFill="1" applyBorder="1" applyAlignment="1">
      <alignment horizontal="center" vertical="center"/>
    </xf>
    <xf numFmtId="38" fontId="6" fillId="0" borderId="37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left" vertical="center"/>
    </xf>
    <xf numFmtId="38" fontId="28" fillId="0" borderId="42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left" vertical="center"/>
    </xf>
    <xf numFmtId="0" fontId="6" fillId="0" borderId="37" xfId="1" applyFont="1" applyFill="1" applyBorder="1" applyAlignment="1">
      <alignment horizontal="left" vertical="center"/>
    </xf>
    <xf numFmtId="38" fontId="6" fillId="0" borderId="156" xfId="1" applyNumberFormat="1" applyFont="1" applyFill="1" applyBorder="1" applyAlignment="1">
      <alignment horizontal="center" vertical="center"/>
    </xf>
    <xf numFmtId="38" fontId="6" fillId="0" borderId="155" xfId="1" applyNumberFormat="1" applyFont="1" applyFill="1" applyBorder="1" applyAlignment="1">
      <alignment horizontal="center" vertical="center"/>
    </xf>
    <xf numFmtId="38" fontId="6" fillId="0" borderId="154" xfId="1" applyNumberFormat="1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46" xfId="1" applyNumberFormat="1" applyFont="1" applyFill="1" applyBorder="1" applyAlignment="1">
      <alignment horizontal="center" vertical="center"/>
    </xf>
    <xf numFmtId="38" fontId="6" fillId="0" borderId="67" xfId="1" applyNumberFormat="1" applyFont="1" applyFill="1" applyBorder="1" applyAlignment="1">
      <alignment horizontal="center" vertical="center"/>
    </xf>
    <xf numFmtId="38" fontId="6" fillId="0" borderId="18" xfId="1" applyNumberFormat="1" applyFont="1" applyFill="1" applyBorder="1" applyAlignment="1">
      <alignment horizontal="center" vertical="center"/>
    </xf>
    <xf numFmtId="38" fontId="6" fillId="0" borderId="20" xfId="1" applyNumberFormat="1" applyFont="1" applyFill="1" applyBorder="1" applyAlignment="1">
      <alignment horizontal="center" vertical="center"/>
    </xf>
    <xf numFmtId="38" fontId="6" fillId="0" borderId="76" xfId="1" applyNumberFormat="1" applyFont="1" applyFill="1" applyBorder="1" applyAlignment="1">
      <alignment horizontal="center" vertical="center"/>
    </xf>
    <xf numFmtId="38" fontId="6" fillId="0" borderId="138" xfId="1" applyNumberFormat="1" applyFont="1" applyFill="1" applyBorder="1" applyAlignment="1">
      <alignment horizontal="center" vertical="center"/>
    </xf>
    <xf numFmtId="38" fontId="6" fillId="0" borderId="23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77" xfId="1" applyNumberFormat="1" applyFont="1" applyFill="1" applyBorder="1" applyAlignment="1">
      <alignment horizontal="center" vertical="center"/>
    </xf>
    <xf numFmtId="38" fontId="6" fillId="0" borderId="73" xfId="1" applyNumberFormat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horizontal="center" vertical="center"/>
    </xf>
    <xf numFmtId="38" fontId="6" fillId="0" borderId="29" xfId="1" applyNumberFormat="1" applyFont="1" applyFill="1" applyBorder="1" applyAlignment="1">
      <alignment horizontal="center" vertical="center"/>
    </xf>
    <xf numFmtId="38" fontId="6" fillId="0" borderId="31" xfId="1" applyNumberFormat="1" applyFont="1" applyFill="1" applyBorder="1" applyAlignment="1">
      <alignment horizontal="center" vertical="center"/>
    </xf>
    <xf numFmtId="38" fontId="6" fillId="0" borderId="78" xfId="1" applyNumberFormat="1" applyFont="1" applyFill="1" applyBorder="1" applyAlignment="1">
      <alignment horizontal="center" vertical="center"/>
    </xf>
    <xf numFmtId="38" fontId="6" fillId="0" borderId="70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49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38" fontId="28" fillId="0" borderId="18" xfId="1" applyNumberFormat="1" applyFont="1" applyFill="1" applyBorder="1" applyAlignment="1">
      <alignment horizontal="center" vertical="center"/>
    </xf>
    <xf numFmtId="38" fontId="13" fillId="0" borderId="21" xfId="1" applyNumberFormat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38" fontId="28" fillId="0" borderId="23" xfId="1" applyNumberFormat="1" applyFont="1" applyFill="1" applyBorder="1" applyAlignment="1">
      <alignment horizontal="center" vertical="center"/>
    </xf>
    <xf numFmtId="38" fontId="13" fillId="0" borderId="27" xfId="1" applyNumberFormat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38" fontId="28" fillId="0" borderId="29" xfId="1" applyNumberFormat="1" applyFont="1" applyFill="1" applyBorder="1" applyAlignment="1">
      <alignment horizontal="center" vertical="center"/>
    </xf>
    <xf numFmtId="38" fontId="6" fillId="0" borderId="79" xfId="1" applyNumberFormat="1" applyFont="1" applyFill="1" applyBorder="1" applyAlignment="1">
      <alignment horizontal="center" vertical="center"/>
    </xf>
    <xf numFmtId="38" fontId="28" fillId="0" borderId="79" xfId="1" applyNumberFormat="1" applyFont="1" applyFill="1" applyBorder="1" applyAlignment="1">
      <alignment horizontal="center" vertical="center"/>
    </xf>
    <xf numFmtId="38" fontId="13" fillId="0" borderId="80" xfId="1" applyNumberFormat="1" applyFont="1" applyFill="1" applyBorder="1" applyAlignment="1">
      <alignment horizontal="center" vertical="center"/>
    </xf>
    <xf numFmtId="38" fontId="6" fillId="0" borderId="33" xfId="1" applyNumberFormat="1" applyFont="1" applyFill="1" applyBorder="1" applyAlignment="1">
      <alignment horizontal="center" vertical="center"/>
    </xf>
    <xf numFmtId="38" fontId="13" fillId="0" borderId="12" xfId="1" applyNumberFormat="1" applyFont="1" applyFill="1" applyBorder="1" applyAlignment="1">
      <alignment horizontal="center" vertical="center"/>
    </xf>
    <xf numFmtId="38" fontId="13" fillId="0" borderId="46" xfId="1" applyNumberFormat="1" applyFont="1" applyFill="1" applyBorder="1" applyAlignment="1">
      <alignment horizontal="center" vertical="center"/>
    </xf>
    <xf numFmtId="38" fontId="6" fillId="0" borderId="57" xfId="1" applyNumberFormat="1" applyFont="1" applyFill="1" applyBorder="1" applyAlignment="1">
      <alignment horizontal="center" vertical="center"/>
    </xf>
    <xf numFmtId="38" fontId="13" fillId="0" borderId="60" xfId="1" applyNumberFormat="1" applyFont="1" applyFill="1" applyBorder="1" applyAlignment="1">
      <alignment horizontal="center" vertical="center"/>
    </xf>
    <xf numFmtId="38" fontId="6" fillId="0" borderId="53" xfId="1" applyNumberFormat="1" applyFont="1" applyFill="1" applyBorder="1" applyAlignment="1">
      <alignment horizontal="center" vertical="center"/>
    </xf>
    <xf numFmtId="38" fontId="13" fillId="0" borderId="56" xfId="1" applyNumberFormat="1" applyFont="1" applyFill="1" applyBorder="1" applyAlignment="1">
      <alignment horizontal="center" vertical="center"/>
    </xf>
    <xf numFmtId="38" fontId="13" fillId="0" borderId="52" xfId="1" applyNumberFormat="1" applyFont="1" applyFill="1" applyBorder="1" applyAlignment="1">
      <alignment horizontal="center" vertical="center"/>
    </xf>
    <xf numFmtId="38" fontId="12" fillId="0" borderId="81" xfId="1" applyNumberFormat="1" applyFont="1" applyFill="1" applyBorder="1" applyAlignment="1">
      <alignment horizontal="center" vertical="center"/>
    </xf>
    <xf numFmtId="38" fontId="13" fillId="0" borderId="67" xfId="1" applyNumberFormat="1" applyFont="1" applyFill="1" applyBorder="1" applyAlignment="1">
      <alignment horizontal="center" vertical="center"/>
    </xf>
    <xf numFmtId="38" fontId="12" fillId="0" borderId="56" xfId="1" applyNumberFormat="1" applyFont="1" applyFill="1" applyBorder="1" applyAlignment="1">
      <alignment horizontal="center" vertical="center"/>
    </xf>
    <xf numFmtId="38" fontId="12" fillId="0" borderId="46" xfId="1" applyNumberFormat="1" applyFont="1" applyFill="1" applyBorder="1" applyAlignment="1">
      <alignment horizontal="center" vertical="center"/>
    </xf>
    <xf numFmtId="38" fontId="12" fillId="0" borderId="52" xfId="1" applyNumberFormat="1" applyFont="1" applyFill="1" applyBorder="1" applyAlignment="1">
      <alignment horizontal="center" vertical="center"/>
    </xf>
    <xf numFmtId="38" fontId="6" fillId="0" borderId="82" xfId="1" applyNumberFormat="1" applyFont="1" applyFill="1" applyBorder="1" applyAlignment="1">
      <alignment horizontal="center" vertical="center"/>
    </xf>
    <xf numFmtId="38" fontId="6" fillId="0" borderId="83" xfId="1" applyNumberFormat="1" applyFont="1" applyFill="1" applyBorder="1" applyAlignment="1">
      <alignment horizontal="center" vertical="center"/>
    </xf>
    <xf numFmtId="38" fontId="6" fillId="0" borderId="84" xfId="1" applyNumberFormat="1" applyFont="1" applyFill="1" applyBorder="1" applyAlignment="1">
      <alignment horizontal="center" vertical="center"/>
    </xf>
    <xf numFmtId="38" fontId="28" fillId="0" borderId="85" xfId="1" applyNumberFormat="1" applyFont="1" applyFill="1" applyBorder="1" applyAlignment="1">
      <alignment horizontal="center" vertical="center"/>
    </xf>
    <xf numFmtId="38" fontId="28" fillId="0" borderId="87" xfId="1" applyNumberFormat="1" applyFont="1" applyFill="1" applyBorder="1" applyAlignment="1">
      <alignment horizontal="center" vertical="center"/>
    </xf>
    <xf numFmtId="38" fontId="6" fillId="0" borderId="133" xfId="1" applyNumberFormat="1" applyFont="1" applyFill="1" applyBorder="1" applyAlignment="1">
      <alignment horizontal="center" vertical="center"/>
    </xf>
    <xf numFmtId="38" fontId="28" fillId="0" borderId="116" xfId="1" applyNumberFormat="1" applyFont="1" applyFill="1" applyBorder="1" applyAlignment="1">
      <alignment horizontal="center" vertical="center"/>
    </xf>
    <xf numFmtId="38" fontId="28" fillId="0" borderId="136" xfId="1" applyNumberFormat="1" applyFont="1" applyFill="1" applyBorder="1" applyAlignment="1">
      <alignment horizontal="center" vertical="center"/>
    </xf>
    <xf numFmtId="38" fontId="28" fillId="0" borderId="137" xfId="1" applyNumberFormat="1" applyFont="1" applyFill="1" applyBorder="1" applyAlignment="1">
      <alignment horizontal="center" vertical="center"/>
    </xf>
    <xf numFmtId="38" fontId="28" fillId="0" borderId="89" xfId="1" applyNumberFormat="1" applyFont="1" applyFill="1" applyBorder="1" applyAlignment="1">
      <alignment horizontal="center" vertical="center"/>
    </xf>
    <xf numFmtId="38" fontId="28" fillId="0" borderId="102" xfId="1" applyNumberFormat="1" applyFont="1" applyFill="1" applyBorder="1" applyAlignment="1">
      <alignment horizontal="center" vertical="center"/>
    </xf>
    <xf numFmtId="38" fontId="28" fillId="0" borderId="103" xfId="1" applyNumberFormat="1" applyFont="1" applyFill="1" applyBorder="1" applyAlignment="1">
      <alignment horizontal="center" vertical="center"/>
    </xf>
    <xf numFmtId="38" fontId="28" fillId="0" borderId="134" xfId="1" applyNumberFormat="1" applyFont="1" applyFill="1" applyBorder="1" applyAlignment="1">
      <alignment horizontal="center" vertical="center"/>
    </xf>
    <xf numFmtId="38" fontId="28" fillId="0" borderId="135" xfId="1" applyNumberFormat="1" applyFont="1" applyFill="1" applyBorder="1" applyAlignment="1">
      <alignment horizontal="center" vertical="center"/>
    </xf>
    <xf numFmtId="38" fontId="28" fillId="0" borderId="115" xfId="1" applyNumberFormat="1" applyFont="1" applyFill="1" applyBorder="1" applyAlignment="1">
      <alignment horizontal="center" vertical="center"/>
    </xf>
    <xf numFmtId="38" fontId="28" fillId="0" borderId="72" xfId="1" applyNumberFormat="1" applyFont="1" applyFill="1" applyBorder="1" applyAlignment="1">
      <alignment horizontal="center" vertical="center"/>
    </xf>
    <xf numFmtId="38" fontId="28" fillId="0" borderId="24" xfId="1" applyNumberFormat="1" applyFont="1" applyFill="1" applyBorder="1" applyAlignment="1">
      <alignment horizontal="center" vertical="center"/>
    </xf>
    <xf numFmtId="38" fontId="28" fillId="0" borderId="81" xfId="1" applyNumberFormat="1" applyFont="1" applyFill="1" applyBorder="1" applyAlignment="1">
      <alignment horizontal="center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60" xfId="1" applyNumberFormat="1" applyFont="1" applyFill="1" applyBorder="1" applyAlignment="1">
      <alignment horizontal="center" vertical="center"/>
    </xf>
    <xf numFmtId="38" fontId="6" fillId="0" borderId="91" xfId="1" applyNumberFormat="1" applyFont="1" applyFill="1" applyBorder="1" applyAlignment="1">
      <alignment horizontal="center" vertical="center"/>
    </xf>
    <xf numFmtId="38" fontId="6" fillId="0" borderId="92" xfId="1" applyNumberFormat="1" applyFont="1" applyFill="1" applyBorder="1" applyAlignment="1">
      <alignment horizontal="center" vertical="center"/>
    </xf>
    <xf numFmtId="38" fontId="6" fillId="0" borderId="56" xfId="1" applyNumberFormat="1" applyFont="1" applyFill="1" applyBorder="1" applyAlignment="1">
      <alignment horizontal="center" vertical="center"/>
    </xf>
    <xf numFmtId="38" fontId="6" fillId="0" borderId="93" xfId="1" applyNumberFormat="1" applyFont="1" applyFill="1" applyBorder="1" applyAlignment="1">
      <alignment horizontal="center" vertical="center"/>
    </xf>
    <xf numFmtId="0" fontId="3" fillId="0" borderId="94" xfId="1" applyFont="1" applyFill="1" applyBorder="1" applyAlignment="1">
      <alignment horizontal="center" vertical="center"/>
    </xf>
    <xf numFmtId="38" fontId="6" fillId="0" borderId="64" xfId="1" applyNumberFormat="1" applyFont="1" applyFill="1" applyBorder="1" applyAlignment="1">
      <alignment horizontal="center" vertical="center"/>
    </xf>
    <xf numFmtId="38" fontId="6" fillId="0" borderId="52" xfId="1" applyNumberFormat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left" vertical="center"/>
    </xf>
    <xf numFmtId="38" fontId="6" fillId="0" borderId="81" xfId="1" applyNumberFormat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38" fontId="6" fillId="0" borderId="95" xfId="1" applyNumberFormat="1" applyFont="1" applyFill="1" applyBorder="1" applyAlignment="1">
      <alignment horizontal="center" vertical="center"/>
    </xf>
    <xf numFmtId="38" fontId="6" fillId="0" borderId="96" xfId="1" applyNumberFormat="1" applyFont="1" applyFill="1" applyBorder="1" applyAlignment="1">
      <alignment horizontal="center" vertical="center"/>
    </xf>
    <xf numFmtId="38" fontId="28" fillId="0" borderId="58" xfId="1" applyNumberFormat="1" applyFont="1" applyFill="1" applyBorder="1" applyAlignment="1">
      <alignment horizontal="center" vertical="center"/>
    </xf>
    <xf numFmtId="38" fontId="28" fillId="0" borderId="138" xfId="1" applyNumberFormat="1" applyFont="1" applyFill="1" applyBorder="1" applyAlignment="1">
      <alignment horizontal="center" vertical="center"/>
    </xf>
    <xf numFmtId="38" fontId="6" fillId="0" borderId="88" xfId="1" applyNumberFormat="1" applyFont="1" applyFill="1" applyBorder="1" applyAlignment="1">
      <alignment horizontal="center" vertical="center"/>
    </xf>
    <xf numFmtId="38" fontId="6" fillId="0" borderId="98" xfId="1" applyNumberFormat="1" applyFont="1" applyFill="1" applyBorder="1" applyAlignment="1">
      <alignment horizontal="center" vertical="center"/>
    </xf>
    <xf numFmtId="38" fontId="6" fillId="0" borderId="72" xfId="1" applyNumberFormat="1" applyFont="1" applyFill="1" applyBorder="1" applyAlignment="1">
      <alignment horizontal="center" vertical="center"/>
    </xf>
    <xf numFmtId="38" fontId="6" fillId="0" borderId="94" xfId="1" applyNumberFormat="1" applyFont="1" applyFill="1" applyBorder="1" applyAlignment="1">
      <alignment horizontal="center" vertical="center"/>
    </xf>
    <xf numFmtId="38" fontId="6" fillId="0" borderId="74" xfId="1" applyNumberFormat="1" applyFont="1" applyFill="1" applyBorder="1" applyAlignment="1">
      <alignment horizontal="center" vertical="center"/>
    </xf>
    <xf numFmtId="38" fontId="6" fillId="0" borderId="114" xfId="1" applyNumberFormat="1" applyFont="1" applyFill="1" applyBorder="1" applyAlignment="1">
      <alignment horizontal="center" vertical="center"/>
    </xf>
    <xf numFmtId="38" fontId="28" fillId="19" borderId="19" xfId="1" applyNumberFormat="1" applyFont="1" applyFill="1" applyBorder="1" applyAlignment="1">
      <alignment horizontal="center" vertical="center"/>
    </xf>
    <xf numFmtId="38" fontId="28" fillId="19" borderId="26" xfId="1" applyNumberFormat="1" applyFont="1" applyFill="1" applyBorder="1" applyAlignment="1">
      <alignment horizontal="center" vertical="center"/>
    </xf>
    <xf numFmtId="38" fontId="28" fillId="19" borderId="30" xfId="1" applyNumberFormat="1" applyFont="1" applyFill="1" applyBorder="1" applyAlignment="1">
      <alignment horizontal="center" vertical="center"/>
    </xf>
    <xf numFmtId="38" fontId="28" fillId="19" borderId="34" xfId="1" applyNumberFormat="1" applyFont="1" applyFill="1" applyBorder="1" applyAlignment="1">
      <alignment horizontal="center" vertical="center"/>
    </xf>
    <xf numFmtId="38" fontId="28" fillId="19" borderId="36" xfId="1" applyNumberFormat="1" applyFont="1" applyFill="1" applyBorder="1" applyAlignment="1">
      <alignment horizontal="center" vertical="center"/>
    </xf>
    <xf numFmtId="38" fontId="28" fillId="19" borderId="3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horizontal="center" vertical="center"/>
    </xf>
    <xf numFmtId="38" fontId="6" fillId="19" borderId="36" xfId="1" applyNumberFormat="1" applyFont="1" applyFill="1" applyBorder="1" applyAlignment="1">
      <alignment horizontal="center" vertical="center"/>
    </xf>
    <xf numFmtId="38" fontId="6" fillId="19" borderId="34" xfId="1" applyNumberFormat="1" applyFont="1" applyFill="1" applyBorder="1" applyAlignment="1">
      <alignment horizontal="center" vertical="center"/>
    </xf>
    <xf numFmtId="38" fontId="6" fillId="19" borderId="38" xfId="1" applyNumberFormat="1" applyFont="1" applyFill="1" applyBorder="1" applyAlignment="1">
      <alignment horizontal="center" vertical="center"/>
    </xf>
    <xf numFmtId="38" fontId="6" fillId="19" borderId="26" xfId="1" applyNumberFormat="1" applyFont="1" applyFill="1" applyBorder="1" applyAlignment="1">
      <alignment horizontal="center" vertical="center"/>
    </xf>
    <xf numFmtId="38" fontId="6" fillId="19" borderId="24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 vertical="center"/>
    </xf>
    <xf numFmtId="38" fontId="6" fillId="19" borderId="5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 vertical="center"/>
    </xf>
    <xf numFmtId="166" fontId="24" fillId="19" borderId="19" xfId="0" applyNumberFormat="1" applyFont="1" applyFill="1" applyBorder="1"/>
    <xf numFmtId="166" fontId="24" fillId="19" borderId="24" xfId="0" applyNumberFormat="1" applyFont="1" applyFill="1" applyBorder="1"/>
    <xf numFmtId="166" fontId="24" fillId="19" borderId="30" xfId="0" applyNumberFormat="1" applyFont="1" applyFill="1" applyBorder="1"/>
    <xf numFmtId="38" fontId="28" fillId="19" borderId="79" xfId="1" applyNumberFormat="1" applyFont="1" applyFill="1" applyBorder="1" applyAlignment="1">
      <alignment horizontal="center" vertical="center"/>
    </xf>
    <xf numFmtId="38" fontId="6" fillId="19" borderId="55" xfId="1" applyNumberFormat="1" applyFont="1" applyFill="1" applyBorder="1" applyAlignment="1">
      <alignment horizontal="center" vertical="center"/>
    </xf>
    <xf numFmtId="38" fontId="6" fillId="19" borderId="45" xfId="1" applyNumberFormat="1" applyFont="1" applyFill="1" applyBorder="1" applyAlignment="1">
      <alignment horizontal="center" vertical="center"/>
    </xf>
    <xf numFmtId="38" fontId="6" fillId="19" borderId="51" xfId="1" applyNumberFormat="1" applyFont="1" applyFill="1" applyBorder="1" applyAlignment="1">
      <alignment horizontal="center" vertical="center"/>
    </xf>
    <xf numFmtId="38" fontId="28" fillId="19" borderId="137" xfId="1" applyNumberFormat="1" applyFont="1" applyFill="1" applyBorder="1" applyAlignment="1">
      <alignment horizontal="center" vertical="center"/>
    </xf>
    <xf numFmtId="38" fontId="28" fillId="19" borderId="87" xfId="1" applyNumberFormat="1" applyFont="1" applyFill="1" applyBorder="1" applyAlignment="1">
      <alignment horizontal="center" vertical="center"/>
    </xf>
    <xf numFmtId="38" fontId="28" fillId="19" borderId="103" xfId="1" applyNumberFormat="1" applyFont="1" applyFill="1" applyBorder="1" applyAlignment="1">
      <alignment horizontal="center" vertical="center"/>
    </xf>
    <xf numFmtId="38" fontId="28" fillId="19" borderId="135" xfId="1" applyNumberFormat="1" applyFont="1" applyFill="1" applyBorder="1" applyAlignment="1">
      <alignment horizontal="center" vertical="center"/>
    </xf>
    <xf numFmtId="38" fontId="28" fillId="19" borderId="116" xfId="1" applyNumberFormat="1" applyFont="1" applyFill="1" applyBorder="1" applyAlignment="1">
      <alignment horizontal="center" vertical="center"/>
    </xf>
    <xf numFmtId="38" fontId="28" fillId="19" borderId="24" xfId="1" applyNumberFormat="1" applyFont="1" applyFill="1" applyBorder="1" applyAlignment="1">
      <alignment horizontal="center" vertical="center"/>
    </xf>
    <xf numFmtId="38" fontId="6" fillId="19" borderId="30" xfId="1" applyNumberFormat="1" applyFont="1" applyFill="1" applyBorder="1" applyAlignment="1">
      <alignment horizontal="center" vertical="center"/>
    </xf>
    <xf numFmtId="38" fontId="6" fillId="19" borderId="74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center" vertical="center"/>
    </xf>
    <xf numFmtId="3" fontId="3" fillId="0" borderId="71" xfId="1" applyNumberFormat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vertical="center"/>
    </xf>
    <xf numFmtId="164" fontId="3" fillId="0" borderId="34" xfId="1" applyNumberFormat="1" applyFont="1" applyFill="1" applyBorder="1" applyAlignment="1">
      <alignment horizontal="center" vertical="center"/>
    </xf>
    <xf numFmtId="165" fontId="3" fillId="0" borderId="43" xfId="1" applyNumberFormat="1" applyFont="1" applyFill="1" applyBorder="1" applyAlignment="1">
      <alignment horizontal="center" vertical="center"/>
    </xf>
    <xf numFmtId="0" fontId="6" fillId="0" borderId="95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center" vertical="center"/>
    </xf>
    <xf numFmtId="165" fontId="3" fillId="0" borderId="105" xfId="1" applyNumberFormat="1" applyFont="1" applyFill="1" applyBorder="1" applyAlignment="1">
      <alignment horizontal="center" vertical="center"/>
    </xf>
    <xf numFmtId="38" fontId="6" fillId="0" borderId="106" xfId="1" applyNumberFormat="1" applyFont="1" applyFill="1" applyBorder="1" applyAlignment="1">
      <alignment horizontal="center" vertical="center"/>
    </xf>
    <xf numFmtId="38" fontId="6" fillId="0" borderId="107" xfId="1" applyNumberFormat="1" applyFont="1" applyFill="1" applyBorder="1" applyAlignment="1">
      <alignment horizontal="center" vertical="center"/>
    </xf>
    <xf numFmtId="38" fontId="6" fillId="0" borderId="108" xfId="1" applyNumberFormat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vertical="center"/>
    </xf>
    <xf numFmtId="164" fontId="3" fillId="0" borderId="36" xfId="1" applyNumberFormat="1" applyFont="1" applyFill="1" applyBorder="1" applyAlignment="1">
      <alignment horizontal="center" vertical="center"/>
    </xf>
    <xf numFmtId="165" fontId="3" fillId="0" borderId="45" xfId="1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center" vertical="center"/>
    </xf>
    <xf numFmtId="165" fontId="3" fillId="0" borderId="66" xfId="1" applyNumberFormat="1" applyFont="1" applyFill="1" applyBorder="1" applyAlignment="1">
      <alignment horizontal="center" vertical="center"/>
    </xf>
    <xf numFmtId="165" fontId="3" fillId="0" borderId="42" xfId="1" applyNumberFormat="1" applyFont="1" applyFill="1" applyBorder="1" applyAlignment="1">
      <alignment horizontal="center" vertical="center"/>
    </xf>
    <xf numFmtId="165" fontId="3" fillId="0" borderId="71" xfId="1" applyNumberFormat="1" applyFont="1" applyFill="1" applyBorder="1" applyAlignment="1">
      <alignment horizontal="center" vertical="center"/>
    </xf>
    <xf numFmtId="165" fontId="3" fillId="0" borderId="36" xfId="1" applyNumberFormat="1" applyFont="1" applyFill="1" applyBorder="1" applyAlignment="1">
      <alignment horizontal="center" vertical="center"/>
    </xf>
    <xf numFmtId="165" fontId="3" fillId="0" borderId="50" xfId="1" applyNumberFormat="1" applyFont="1" applyFill="1" applyBorder="1" applyAlignment="1">
      <alignment horizontal="center" vertical="center"/>
    </xf>
    <xf numFmtId="165" fontId="3" fillId="0" borderId="38" xfId="1" applyNumberFormat="1" applyFont="1" applyFill="1" applyBorder="1" applyAlignment="1">
      <alignment horizontal="center" vertical="center"/>
    </xf>
    <xf numFmtId="38" fontId="28" fillId="0" borderId="54" xfId="1" applyNumberFormat="1" applyFont="1" applyFill="1" applyBorder="1" applyAlignment="1">
      <alignment horizontal="center" vertical="center"/>
    </xf>
    <xf numFmtId="165" fontId="3" fillId="0" borderId="34" xfId="1" applyNumberFormat="1" applyFont="1" applyFill="1" applyBorder="1" applyAlignment="1">
      <alignment horizontal="center" vertical="center"/>
    </xf>
    <xf numFmtId="165" fontId="3" fillId="0" borderId="51" xfId="1" applyNumberFormat="1" applyFont="1" applyFill="1" applyBorder="1" applyAlignment="1">
      <alignment horizontal="center" vertical="center"/>
    </xf>
    <xf numFmtId="38" fontId="6" fillId="0" borderId="42" xfId="1" applyNumberFormat="1" applyFont="1" applyFill="1" applyBorder="1" applyAlignment="1">
      <alignment vertical="center"/>
    </xf>
    <xf numFmtId="38" fontId="6" fillId="0" borderId="10" xfId="1" applyNumberFormat="1" applyFont="1" applyFill="1" applyBorder="1" applyAlignment="1">
      <alignment vertical="center"/>
    </xf>
    <xf numFmtId="38" fontId="6" fillId="0" borderId="36" xfId="1" applyNumberFormat="1" applyFont="1" applyFill="1" applyBorder="1" applyAlignment="1">
      <alignment vertical="center"/>
    </xf>
    <xf numFmtId="38" fontId="6" fillId="0" borderId="46" xfId="1" applyNumberFormat="1" applyFont="1" applyFill="1" applyBorder="1" applyAlignment="1">
      <alignment vertical="center"/>
    </xf>
    <xf numFmtId="38" fontId="6" fillId="0" borderId="58" xfId="1" applyNumberFormat="1" applyFont="1" applyFill="1" applyBorder="1" applyAlignment="1">
      <alignment vertical="center"/>
    </xf>
    <xf numFmtId="38" fontId="6" fillId="0" borderId="60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vertical="center"/>
    </xf>
    <xf numFmtId="38" fontId="6" fillId="0" borderId="56" xfId="1" applyNumberFormat="1" applyFont="1" applyFill="1" applyBorder="1" applyAlignment="1">
      <alignment vertical="center"/>
    </xf>
    <xf numFmtId="0" fontId="3" fillId="0" borderId="109" xfId="1" applyFont="1" applyFill="1" applyBorder="1" applyAlignment="1">
      <alignment horizontal="center" vertical="center"/>
    </xf>
    <xf numFmtId="0" fontId="3" fillId="0" borderId="99" xfId="1" applyFont="1" applyFill="1" applyBorder="1" applyAlignment="1">
      <alignment horizontal="center" vertical="center"/>
    </xf>
    <xf numFmtId="38" fontId="6" fillId="0" borderId="110" xfId="1" applyNumberFormat="1" applyFont="1" applyFill="1" applyBorder="1" applyAlignment="1">
      <alignment horizontal="center" vertical="center"/>
    </xf>
    <xf numFmtId="38" fontId="6" fillId="0" borderId="111" xfId="1" applyNumberFormat="1" applyFont="1" applyFill="1" applyBorder="1" applyAlignment="1">
      <alignment horizontal="center" vertical="center"/>
    </xf>
    <xf numFmtId="38" fontId="6" fillId="19" borderId="107" xfId="1" applyNumberFormat="1" applyFont="1" applyFill="1" applyBorder="1" applyAlignment="1">
      <alignment horizontal="center" vertical="center"/>
    </xf>
    <xf numFmtId="38" fontId="28" fillId="19" borderId="54" xfId="1" applyNumberFormat="1" applyFont="1" applyFill="1" applyBorder="1" applyAlignment="1">
      <alignment horizontal="center" vertical="center"/>
    </xf>
    <xf numFmtId="38" fontId="28" fillId="19" borderId="5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vertical="center"/>
    </xf>
    <xf numFmtId="38" fontId="6" fillId="19" borderId="36" xfId="1" applyNumberFormat="1" applyFont="1" applyFill="1" applyBorder="1" applyAlignment="1">
      <alignment vertical="center"/>
    </xf>
    <xf numFmtId="38" fontId="6" fillId="19" borderId="58" xfId="1" applyNumberFormat="1" applyFont="1" applyFill="1" applyBorder="1" applyAlignment="1">
      <alignment vertical="center"/>
    </xf>
    <xf numFmtId="38" fontId="6" fillId="19" borderId="54" xfId="1" applyNumberFormat="1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165" fontId="30" fillId="0" borderId="129" xfId="0" applyNumberFormat="1" applyFont="1" applyFill="1" applyBorder="1" applyAlignment="1">
      <alignment horizontal="center" wrapText="1"/>
    </xf>
    <xf numFmtId="2" fontId="33" fillId="0" borderId="17" xfId="0" applyNumberFormat="1" applyFont="1" applyFill="1" applyBorder="1" applyAlignment="1">
      <alignment horizontal="center" wrapText="1"/>
    </xf>
    <xf numFmtId="38" fontId="28" fillId="0" borderId="26" xfId="0" applyNumberFormat="1" applyFont="1" applyFill="1" applyBorder="1" applyAlignment="1">
      <alignment horizontal="center" wrapText="1"/>
    </xf>
    <xf numFmtId="38" fontId="28" fillId="0" borderId="19" xfId="0" applyNumberFormat="1" applyFont="1" applyFill="1" applyBorder="1" applyAlignment="1">
      <alignment horizontal="center" wrapText="1"/>
    </xf>
    <xf numFmtId="38" fontId="28" fillId="0" borderId="21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vertical="center" wrapText="1"/>
    </xf>
    <xf numFmtId="165" fontId="30" fillId="0" borderId="130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 wrapText="1"/>
    </xf>
    <xf numFmtId="38" fontId="28" fillId="0" borderId="24" xfId="0" applyNumberFormat="1" applyFont="1" applyFill="1" applyBorder="1" applyAlignment="1">
      <alignment horizontal="center" wrapText="1"/>
    </xf>
    <xf numFmtId="38" fontId="28" fillId="0" borderId="81" xfId="0" applyNumberFormat="1" applyFont="1" applyFill="1" applyBorder="1" applyAlignment="1">
      <alignment horizontal="center" wrapText="1"/>
    </xf>
    <xf numFmtId="38" fontId="28" fillId="0" borderId="77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vertical="center" wrapText="1"/>
    </xf>
    <xf numFmtId="165" fontId="30" fillId="0" borderId="131" xfId="0" applyNumberFormat="1" applyFont="1" applyFill="1" applyBorder="1" applyAlignment="1">
      <alignment horizontal="center" wrapText="1"/>
    </xf>
    <xf numFmtId="2" fontId="33" fillId="0" borderId="28" xfId="0" applyNumberFormat="1" applyFont="1" applyFill="1" applyBorder="1" applyAlignment="1">
      <alignment horizontal="center" wrapText="1"/>
    </xf>
    <xf numFmtId="38" fontId="28" fillId="0" borderId="78" xfId="0" applyNumberFormat="1" applyFont="1" applyFill="1" applyBorder="1" applyAlignment="1">
      <alignment horizontal="center" wrapText="1"/>
    </xf>
    <xf numFmtId="38" fontId="28" fillId="0" borderId="30" xfId="0" applyNumberFormat="1" applyFont="1" applyFill="1" applyBorder="1" applyAlignment="1">
      <alignment horizontal="center" wrapText="1"/>
    </xf>
    <xf numFmtId="0" fontId="28" fillId="19" borderId="125" xfId="0" applyFont="1" applyFill="1" applyBorder="1" applyAlignment="1">
      <alignment horizontal="center" vertical="center" wrapText="1"/>
    </xf>
    <xf numFmtId="0" fontId="28" fillId="19" borderId="153" xfId="0" applyFont="1" applyFill="1" applyBorder="1" applyAlignment="1">
      <alignment horizontal="center" vertical="center" wrapText="1"/>
    </xf>
    <xf numFmtId="0" fontId="28" fillId="19" borderId="117" xfId="0" applyFont="1" applyFill="1" applyBorder="1" applyAlignment="1">
      <alignment horizontal="center" vertical="center" wrapText="1"/>
    </xf>
    <xf numFmtId="0" fontId="28" fillId="19" borderId="118" xfId="0" applyFont="1" applyFill="1" applyBorder="1" applyAlignment="1">
      <alignment horizontal="center" vertical="center" wrapText="1"/>
    </xf>
    <xf numFmtId="0" fontId="28" fillId="19" borderId="16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0" fontId="28" fillId="19" borderId="125" xfId="0" applyFont="1" applyFill="1" applyBorder="1" applyAlignment="1">
      <alignment horizontal="center" wrapText="1"/>
    </xf>
    <xf numFmtId="0" fontId="28" fillId="19" borderId="126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vertical="center" wrapText="1"/>
    </xf>
    <xf numFmtId="0" fontId="28" fillId="19" borderId="113" xfId="0" applyFont="1" applyFill="1" applyBorder="1" applyAlignment="1">
      <alignment horizontal="center" vertical="center" wrapText="1"/>
    </xf>
    <xf numFmtId="0" fontId="28" fillId="19" borderId="90" xfId="0" applyFont="1" applyFill="1" applyBorder="1" applyAlignment="1">
      <alignment horizontal="center" wrapText="1"/>
    </xf>
    <xf numFmtId="0" fontId="28" fillId="19" borderId="113" xfId="0" applyFont="1" applyFill="1" applyBorder="1" applyAlignment="1">
      <alignment horizontal="center" wrapText="1"/>
    </xf>
    <xf numFmtId="0" fontId="28" fillId="19" borderId="9" xfId="0" applyFont="1" applyFill="1" applyBorder="1" applyAlignment="1">
      <alignment horizontal="center" wrapText="1"/>
    </xf>
    <xf numFmtId="0" fontId="28" fillId="19" borderId="139" xfId="0" applyFont="1" applyFill="1" applyBorder="1" applyAlignment="1">
      <alignment horizontal="center" wrapText="1"/>
    </xf>
    <xf numFmtId="0" fontId="28" fillId="19" borderId="144" xfId="0" applyFont="1" applyFill="1" applyBorder="1" applyAlignment="1">
      <alignment horizontal="center" wrapText="1"/>
    </xf>
    <xf numFmtId="0" fontId="28" fillId="19" borderId="140" xfId="0" applyFont="1" applyFill="1" applyBorder="1" applyAlignment="1">
      <alignment horizontal="center" wrapText="1"/>
    </xf>
    <xf numFmtId="0" fontId="29" fillId="19" borderId="14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0" fontId="28" fillId="19" borderId="126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6" fillId="0" borderId="119" xfId="0" applyFont="1" applyFill="1" applyBorder="1" applyAlignment="1">
      <alignment horizontal="left"/>
    </xf>
    <xf numFmtId="165" fontId="33" fillId="0" borderId="17" xfId="0" applyNumberFormat="1" applyFont="1" applyFill="1" applyBorder="1" applyAlignment="1">
      <alignment horizontal="center" vertical="center" wrapText="1"/>
    </xf>
    <xf numFmtId="2" fontId="29" fillId="0" borderId="120" xfId="0" applyNumberFormat="1" applyFont="1" applyFill="1" applyBorder="1" applyAlignment="1">
      <alignment horizontal="center"/>
    </xf>
    <xf numFmtId="1" fontId="24" fillId="0" borderId="76" xfId="0" applyNumberFormat="1" applyFont="1" applyFill="1" applyBorder="1" applyAlignment="1">
      <alignment horizontal="center"/>
    </xf>
    <xf numFmtId="1" fontId="24" fillId="0" borderId="19" xfId="0" applyNumberFormat="1" applyFont="1" applyFill="1" applyBorder="1" applyAlignment="1">
      <alignment horizontal="left" indent="1"/>
    </xf>
    <xf numFmtId="1" fontId="24" fillId="0" borderId="19" xfId="0" applyNumberFormat="1" applyFont="1" applyFill="1" applyBorder="1" applyAlignment="1">
      <alignment horizontal="left"/>
    </xf>
    <xf numFmtId="1" fontId="24" fillId="0" borderId="21" xfId="0" applyNumberFormat="1" applyFont="1" applyFill="1" applyBorder="1" applyAlignment="1">
      <alignment horizontal="left"/>
    </xf>
    <xf numFmtId="0" fontId="6" fillId="0" borderId="121" xfId="0" applyFont="1" applyFill="1" applyBorder="1" applyAlignment="1">
      <alignment horizontal="left"/>
    </xf>
    <xf numFmtId="165" fontId="33" fillId="0" borderId="22" xfId="0" applyNumberFormat="1" applyFont="1" applyFill="1" applyBorder="1" applyAlignment="1">
      <alignment horizontal="center" vertical="center" wrapText="1"/>
    </xf>
    <xf numFmtId="2" fontId="29" fillId="0" borderId="122" xfId="0" applyNumberFormat="1" applyFont="1" applyFill="1" applyBorder="1" applyAlignment="1">
      <alignment horizontal="center"/>
    </xf>
    <xf numFmtId="1" fontId="24" fillId="0" borderId="77" xfId="0" applyNumberFormat="1" applyFont="1" applyFill="1" applyBorder="1" applyAlignment="1">
      <alignment horizontal="center"/>
    </xf>
    <xf numFmtId="1" fontId="24" fillId="0" borderId="24" xfId="0" applyNumberFormat="1" applyFont="1" applyFill="1" applyBorder="1" applyAlignment="1">
      <alignment horizontal="left" indent="1"/>
    </xf>
    <xf numFmtId="1" fontId="24" fillId="0" borderId="24" xfId="0" applyNumberFormat="1" applyFont="1" applyFill="1" applyBorder="1" applyAlignment="1">
      <alignment horizontal="left"/>
    </xf>
    <xf numFmtId="1" fontId="24" fillId="0" borderId="81" xfId="0" applyNumberFormat="1" applyFont="1" applyFill="1" applyBorder="1" applyAlignment="1">
      <alignment horizontal="left"/>
    </xf>
    <xf numFmtId="0" fontId="24" fillId="0" borderId="121" xfId="0" applyFont="1" applyFill="1" applyBorder="1" applyAlignment="1">
      <alignment horizontal="left"/>
    </xf>
    <xf numFmtId="1" fontId="24" fillId="0" borderId="24" xfId="0" applyNumberFormat="1" applyFont="1" applyFill="1" applyBorder="1" applyAlignment="1">
      <alignment horizontal="center"/>
    </xf>
    <xf numFmtId="0" fontId="24" fillId="0" borderId="124" xfId="0" applyFont="1" applyFill="1" applyBorder="1" applyAlignment="1">
      <alignment horizontal="left"/>
    </xf>
    <xf numFmtId="165" fontId="33" fillId="0" borderId="28" xfId="0" applyNumberFormat="1" applyFont="1" applyFill="1" applyBorder="1" applyAlignment="1">
      <alignment horizontal="center" vertical="center" wrapText="1"/>
    </xf>
    <xf numFmtId="2" fontId="29" fillId="0" borderId="132" xfId="0" applyNumberFormat="1" applyFont="1" applyFill="1" applyBorder="1" applyAlignment="1">
      <alignment horizontal="center"/>
    </xf>
    <xf numFmtId="1" fontId="24" fillId="0" borderId="78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left" indent="1"/>
    </xf>
    <xf numFmtId="1" fontId="24" fillId="0" borderId="30" xfId="0" applyNumberFormat="1" applyFont="1" applyFill="1" applyBorder="1" applyAlignment="1">
      <alignment horizontal="left"/>
    </xf>
    <xf numFmtId="1" fontId="29" fillId="0" borderId="30" xfId="0" applyNumberFormat="1" applyFont="1" applyFill="1" applyBorder="1" applyAlignment="1">
      <alignment horizontal="center"/>
    </xf>
    <xf numFmtId="1" fontId="24" fillId="0" borderId="32" xfId="0" applyNumberFormat="1" applyFont="1" applyFill="1" applyBorder="1" applyAlignment="1">
      <alignment horizontal="left"/>
    </xf>
    <xf numFmtId="0" fontId="28" fillId="0" borderId="17" xfId="0" applyFont="1" applyFill="1" applyBorder="1" applyAlignment="1">
      <alignment horizontal="left" wrapText="1"/>
    </xf>
    <xf numFmtId="165" fontId="17" fillId="0" borderId="17" xfId="1" applyNumberFormat="1" applyFont="1" applyFill="1" applyBorder="1" applyAlignment="1">
      <alignment horizontal="center" vertical="center"/>
    </xf>
    <xf numFmtId="38" fontId="28" fillId="0" borderId="18" xfId="0" applyNumberFormat="1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left" wrapText="1"/>
    </xf>
    <xf numFmtId="165" fontId="17" fillId="0" borderId="22" xfId="1" applyNumberFormat="1" applyFont="1" applyFill="1" applyBorder="1" applyAlignment="1">
      <alignment horizontal="center" vertical="center"/>
    </xf>
    <xf numFmtId="38" fontId="28" fillId="0" borderId="23" xfId="0" applyNumberFormat="1" applyFont="1" applyFill="1" applyBorder="1" applyAlignment="1">
      <alignment horizontal="center" wrapText="1"/>
    </xf>
    <xf numFmtId="0" fontId="28" fillId="0" borderId="28" xfId="0" applyFont="1" applyFill="1" applyBorder="1" applyAlignment="1">
      <alignment horizontal="left" wrapText="1"/>
    </xf>
    <xf numFmtId="165" fontId="17" fillId="0" borderId="28" xfId="1" applyNumberFormat="1" applyFont="1" applyFill="1" applyBorder="1" applyAlignment="1">
      <alignment horizontal="center" vertical="center"/>
    </xf>
    <xf numFmtId="38" fontId="28" fillId="0" borderId="29" xfId="0" applyNumberFormat="1" applyFont="1" applyFill="1" applyBorder="1" applyAlignment="1">
      <alignment horizontal="center" wrapText="1"/>
    </xf>
    <xf numFmtId="38" fontId="28" fillId="0" borderId="32" xfId="0" applyNumberFormat="1" applyFont="1" applyFill="1" applyBorder="1" applyAlignment="1">
      <alignment horizontal="center" wrapText="1"/>
    </xf>
    <xf numFmtId="0" fontId="28" fillId="0" borderId="112" xfId="0" applyFont="1" applyFill="1" applyBorder="1" applyAlignment="1">
      <alignment horizontal="left" wrapText="1"/>
    </xf>
    <xf numFmtId="2" fontId="33" fillId="0" borderId="112" xfId="0" applyNumberFormat="1" applyFont="1" applyFill="1" applyBorder="1" applyAlignment="1">
      <alignment horizontal="center" wrapText="1"/>
    </xf>
    <xf numFmtId="38" fontId="28" fillId="0" borderId="72" xfId="0" applyNumberFormat="1" applyFont="1" applyFill="1" applyBorder="1" applyAlignment="1">
      <alignment horizontal="center" wrapText="1"/>
    </xf>
    <xf numFmtId="38" fontId="28" fillId="0" borderId="27" xfId="0" applyNumberFormat="1" applyFont="1" applyFill="1" applyBorder="1" applyAlignment="1">
      <alignment horizontal="center" wrapText="1"/>
    </xf>
    <xf numFmtId="165" fontId="33" fillId="0" borderId="69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/>
    </xf>
    <xf numFmtId="2" fontId="29" fillId="0" borderId="17" xfId="0" applyNumberFormat="1" applyFont="1" applyFill="1" applyBorder="1" applyAlignment="1">
      <alignment horizontal="center"/>
    </xf>
    <xf numFmtId="1" fontId="29" fillId="0" borderId="18" xfId="0" applyNumberFormat="1" applyFont="1" applyFill="1" applyBorder="1" applyAlignment="1">
      <alignment horizontal="center"/>
    </xf>
    <xf numFmtId="1" fontId="29" fillId="0" borderId="19" xfId="0" applyNumberFormat="1" applyFont="1" applyFill="1" applyBorder="1" applyAlignment="1">
      <alignment horizontal="center"/>
    </xf>
    <xf numFmtId="1" fontId="29" fillId="0" borderId="21" xfId="0" applyNumberFormat="1" applyFont="1" applyFill="1" applyBorder="1" applyAlignment="1">
      <alignment horizontal="center"/>
    </xf>
    <xf numFmtId="0" fontId="24" fillId="0" borderId="22" xfId="0" applyFont="1" applyFill="1" applyBorder="1" applyAlignment="1">
      <alignment horizontal="left"/>
    </xf>
    <xf numFmtId="2" fontId="29" fillId="0" borderId="22" xfId="0" applyNumberFormat="1" applyFont="1" applyFill="1" applyBorder="1" applyAlignment="1">
      <alignment horizontal="center"/>
    </xf>
    <xf numFmtId="1" fontId="29" fillId="0" borderId="23" xfId="0" applyNumberFormat="1" applyFont="1" applyFill="1" applyBorder="1" applyAlignment="1">
      <alignment horizontal="center"/>
    </xf>
    <xf numFmtId="1" fontId="29" fillId="0" borderId="24" xfId="0" applyNumberFormat="1" applyFont="1" applyFill="1" applyBorder="1" applyAlignment="1">
      <alignment horizontal="center"/>
    </xf>
    <xf numFmtId="1" fontId="29" fillId="0" borderId="81" xfId="0" applyNumberFormat="1" applyFont="1" applyFill="1" applyBorder="1" applyAlignment="1">
      <alignment horizontal="center"/>
    </xf>
    <xf numFmtId="1" fontId="24" fillId="0" borderId="23" xfId="0" applyNumberFormat="1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  <xf numFmtId="2" fontId="29" fillId="0" borderId="28" xfId="0" applyNumberFormat="1" applyFont="1" applyFill="1" applyBorder="1" applyAlignment="1">
      <alignment horizontal="center"/>
    </xf>
    <xf numFmtId="1" fontId="24" fillId="0" borderId="29" xfId="0" applyNumberFormat="1" applyFont="1" applyFill="1" applyBorder="1" applyAlignment="1">
      <alignment horizontal="center"/>
    </xf>
    <xf numFmtId="1" fontId="24" fillId="0" borderId="30" xfId="0" applyNumberFormat="1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38" fontId="28" fillId="0" borderId="94" xfId="0" applyNumberFormat="1" applyFont="1" applyFill="1" applyBorder="1" applyAlignment="1">
      <alignment horizontal="center" wrapText="1"/>
    </xf>
    <xf numFmtId="38" fontId="28" fillId="0" borderId="74" xfId="0" applyNumberFormat="1" applyFont="1" applyFill="1" applyBorder="1" applyAlignment="1">
      <alignment horizontal="center" wrapText="1"/>
    </xf>
    <xf numFmtId="38" fontId="28" fillId="0" borderId="104" xfId="0" applyNumberFormat="1" applyFont="1" applyFill="1" applyBorder="1" applyAlignment="1">
      <alignment horizontal="center" wrapText="1"/>
    </xf>
    <xf numFmtId="0" fontId="6" fillId="0" borderId="17" xfId="1" applyFont="1" applyFill="1" applyBorder="1" applyAlignment="1">
      <alignment vertical="center"/>
    </xf>
    <xf numFmtId="0" fontId="17" fillId="0" borderId="120" xfId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0" fontId="17" fillId="0" borderId="122" xfId="1" applyFont="1" applyFill="1" applyBorder="1" applyAlignment="1">
      <alignment horizontal="center" vertical="center"/>
    </xf>
    <xf numFmtId="4" fontId="7" fillId="0" borderId="22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vertical="center"/>
    </xf>
    <xf numFmtId="0" fontId="17" fillId="0" borderId="132" xfId="1" applyFont="1" applyFill="1" applyBorder="1" applyAlignment="1">
      <alignment horizontal="center" vertical="center"/>
    </xf>
    <xf numFmtId="4" fontId="7" fillId="0" borderId="28" xfId="1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center" wrapText="1"/>
    </xf>
    <xf numFmtId="38" fontId="31" fillId="0" borderId="19" xfId="0" applyNumberFormat="1" applyFont="1" applyFill="1" applyBorder="1" applyAlignment="1">
      <alignment horizontal="center" wrapText="1"/>
    </xf>
    <xf numFmtId="38" fontId="31" fillId="0" borderId="21" xfId="0" applyNumberFormat="1" applyFont="1" applyFill="1" applyBorder="1" applyAlignment="1">
      <alignment horizontal="center" wrapText="1"/>
    </xf>
    <xf numFmtId="165" fontId="30" fillId="0" borderId="22" xfId="0" applyNumberFormat="1" applyFont="1" applyFill="1" applyBorder="1" applyAlignment="1">
      <alignment horizontal="center" wrapText="1"/>
    </xf>
    <xf numFmtId="38" fontId="31" fillId="0" borderId="24" xfId="0" applyNumberFormat="1" applyFont="1" applyFill="1" applyBorder="1" applyAlignment="1">
      <alignment horizontal="center" wrapText="1"/>
    </xf>
    <xf numFmtId="38" fontId="31" fillId="0" borderId="81" xfId="0" applyNumberFormat="1" applyFont="1" applyFill="1" applyBorder="1" applyAlignment="1">
      <alignment horizontal="center" wrapText="1"/>
    </xf>
    <xf numFmtId="2" fontId="33" fillId="0" borderId="22" xfId="0" applyNumberFormat="1" applyFont="1" applyFill="1" applyBorder="1" applyAlignment="1">
      <alignment horizontal="center"/>
    </xf>
    <xf numFmtId="0" fontId="28" fillId="0" borderId="127" xfId="0" applyFont="1" applyFill="1" applyBorder="1" applyAlignment="1">
      <alignment horizontal="left" wrapText="1"/>
    </xf>
    <xf numFmtId="165" fontId="30" fillId="0" borderId="127" xfId="0" applyNumberFormat="1" applyFont="1" applyFill="1" applyBorder="1" applyAlignment="1">
      <alignment horizontal="center" wrapText="1"/>
    </xf>
    <xf numFmtId="2" fontId="33" fillId="0" borderId="127" xfId="0" applyNumberFormat="1" applyFont="1" applyFill="1" applyBorder="1" applyAlignment="1">
      <alignment horizontal="center"/>
    </xf>
    <xf numFmtId="38" fontId="28" fillId="0" borderId="74" xfId="0" applyNumberFormat="1" applyFont="1" applyFill="1" applyBorder="1" applyAlignment="1">
      <alignment horizontal="center"/>
    </xf>
    <xf numFmtId="38" fontId="31" fillId="0" borderId="74" xfId="0" applyNumberFormat="1" applyFont="1" applyFill="1" applyBorder="1" applyAlignment="1">
      <alignment horizontal="center" wrapText="1"/>
    </xf>
    <xf numFmtId="38" fontId="31" fillId="0" borderId="104" xfId="0" applyNumberFormat="1" applyFont="1" applyFill="1" applyBorder="1" applyAlignment="1">
      <alignment horizontal="center" wrapText="1"/>
    </xf>
    <xf numFmtId="164" fontId="6" fillId="0" borderId="119" xfId="0" applyNumberFormat="1" applyFont="1" applyFill="1" applyBorder="1" applyAlignment="1">
      <alignment horizontal="center" vertical="center"/>
    </xf>
    <xf numFmtId="164" fontId="6" fillId="0" borderId="121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165" fontId="7" fillId="0" borderId="113" xfId="0" applyNumberFormat="1" applyFont="1" applyFill="1" applyBorder="1" applyAlignment="1">
      <alignment horizontal="center"/>
    </xf>
    <xf numFmtId="165" fontId="7" fillId="0" borderId="113" xfId="0" applyNumberFormat="1" applyFont="1" applyFill="1" applyBorder="1" applyAlignment="1">
      <alignment horizontal="center" vertical="center"/>
    </xf>
    <xf numFmtId="165" fontId="7" fillId="0" borderId="127" xfId="0" applyNumberFormat="1" applyFont="1" applyFill="1" applyBorder="1" applyAlignment="1">
      <alignment horizontal="center" vertical="center"/>
    </xf>
    <xf numFmtId="165" fontId="19" fillId="0" borderId="113" xfId="0" applyNumberFormat="1" applyFont="1" applyFill="1" applyBorder="1" applyAlignment="1">
      <alignment horizontal="center" vertical="center"/>
    </xf>
    <xf numFmtId="165" fontId="7" fillId="0" borderId="28" xfId="0" applyNumberFormat="1" applyFont="1" applyFill="1" applyBorder="1" applyAlignment="1">
      <alignment horizontal="center" vertical="center"/>
    </xf>
    <xf numFmtId="38" fontId="6" fillId="0" borderId="34" xfId="1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vertical="center"/>
    </xf>
    <xf numFmtId="38" fontId="6" fillId="0" borderId="107" xfId="1" applyNumberFormat="1" applyFont="1" applyFill="1" applyBorder="1" applyAlignment="1">
      <alignment vertical="center"/>
    </xf>
    <xf numFmtId="38" fontId="6" fillId="0" borderId="108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horizontal="center"/>
    </xf>
    <xf numFmtId="38" fontId="6" fillId="0" borderId="55" xfId="1" applyNumberFormat="1" applyFont="1" applyFill="1" applyBorder="1" applyAlignment="1">
      <alignment horizontal="center"/>
    </xf>
    <xf numFmtId="38" fontId="6" fillId="0" borderId="58" xfId="1" applyNumberFormat="1" applyFont="1" applyFill="1" applyBorder="1" applyAlignment="1">
      <alignment horizontal="center"/>
    </xf>
    <xf numFmtId="38" fontId="6" fillId="0" borderId="59" xfId="1" applyNumberFormat="1" applyFont="1" applyFill="1" applyBorder="1" applyAlignment="1">
      <alignment horizontal="center"/>
    </xf>
    <xf numFmtId="38" fontId="28" fillId="0" borderId="86" xfId="1" applyNumberFormat="1" applyFont="1" applyFill="1" applyBorder="1" applyAlignment="1">
      <alignment horizontal="center" vertical="center"/>
    </xf>
    <xf numFmtId="38" fontId="28" fillId="0" borderId="88" xfId="1" applyNumberFormat="1" applyFont="1" applyFill="1" applyBorder="1" applyAlignment="1">
      <alignment horizontal="center" vertical="center"/>
    </xf>
    <xf numFmtId="38" fontId="28" fillId="0" borderId="114" xfId="1" applyNumberFormat="1" applyFont="1" applyFill="1" applyBorder="1" applyAlignment="1">
      <alignment horizontal="center" vertical="center"/>
    </xf>
    <xf numFmtId="38" fontId="28" fillId="0" borderId="98" xfId="1" applyNumberFormat="1" applyFont="1" applyFill="1" applyBorder="1" applyAlignment="1">
      <alignment horizontal="center" vertical="center"/>
    </xf>
    <xf numFmtId="38" fontId="28" fillId="0" borderId="73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/>
    </xf>
    <xf numFmtId="38" fontId="6" fillId="19" borderId="36" xfId="1" applyNumberFormat="1" applyFont="1" applyFill="1" applyBorder="1" applyAlignment="1">
      <alignment horizontal="center"/>
    </xf>
    <xf numFmtId="38" fontId="6" fillId="19" borderId="58" xfId="1" applyNumberFormat="1" applyFont="1" applyFill="1" applyBorder="1" applyAlignment="1">
      <alignment horizontal="center"/>
    </xf>
    <xf numFmtId="38" fontId="6" fillId="19" borderId="65" xfId="1" applyNumberFormat="1" applyFont="1" applyFill="1" applyBorder="1" applyAlignment="1">
      <alignment horizontal="center" vertical="center"/>
    </xf>
    <xf numFmtId="38" fontId="6" fillId="19" borderId="19" xfId="1" applyNumberFormat="1" applyFont="1" applyFill="1" applyBorder="1" applyAlignment="1">
      <alignment horizontal="center" vertical="center"/>
    </xf>
    <xf numFmtId="3" fontId="0" fillId="0" borderId="0" xfId="0" applyNumberFormat="1"/>
    <xf numFmtId="38" fontId="38" fillId="0" borderId="0" xfId="0" applyNumberFormat="1" applyFont="1" applyAlignment="1">
      <alignment horizontal="center"/>
    </xf>
    <xf numFmtId="38" fontId="23" fillId="0" borderId="86" xfId="1" applyNumberFormat="1" applyFont="1" applyFill="1" applyBorder="1" applyAlignment="1">
      <alignment horizontal="center" vertical="center"/>
    </xf>
    <xf numFmtId="38" fontId="23" fillId="0" borderId="88" xfId="1" applyNumberFormat="1" applyFont="1" applyFill="1" applyBorder="1" applyAlignment="1">
      <alignment horizontal="center" vertical="center"/>
    </xf>
    <xf numFmtId="38" fontId="23" fillId="0" borderId="114" xfId="1" applyNumberFormat="1" applyFont="1" applyFill="1" applyBorder="1" applyAlignment="1">
      <alignment horizontal="center" vertical="center"/>
    </xf>
    <xf numFmtId="38" fontId="23" fillId="0" borderId="138" xfId="1" applyNumberFormat="1" applyFont="1" applyFill="1" applyBorder="1" applyAlignment="1">
      <alignment horizontal="center" vertical="center"/>
    </xf>
    <xf numFmtId="38" fontId="23" fillId="0" borderId="98" xfId="1" applyNumberFormat="1" applyFont="1" applyFill="1" applyBorder="1" applyAlignment="1">
      <alignment horizontal="center" vertical="center"/>
    </xf>
    <xf numFmtId="38" fontId="23" fillId="0" borderId="73" xfId="1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/>
    <xf numFmtId="38" fontId="21" fillId="14" borderId="41" xfId="1" applyNumberFormat="1" applyFont="1" applyFill="1" applyBorder="1" applyAlignment="1">
      <alignment horizontal="center" vertical="center"/>
    </xf>
    <xf numFmtId="38" fontId="21" fillId="14" borderId="42" xfId="1" applyNumberFormat="1" applyFont="1" applyFill="1" applyBorder="1" applyAlignment="1">
      <alignment horizontal="center" vertical="center"/>
    </xf>
    <xf numFmtId="38" fontId="21" fillId="14" borderId="71" xfId="1" applyNumberFormat="1" applyFont="1" applyFill="1" applyBorder="1" applyAlignment="1">
      <alignment horizontal="center" vertical="center"/>
    </xf>
    <xf numFmtId="38" fontId="23" fillId="14" borderId="10" xfId="1" applyNumberFormat="1" applyFont="1" applyFill="1" applyBorder="1" applyAlignment="1">
      <alignment horizontal="center" vertical="center"/>
    </xf>
    <xf numFmtId="38" fontId="21" fillId="14" borderId="35" xfId="1" applyNumberFormat="1" applyFont="1" applyFill="1" applyBorder="1" applyAlignment="1">
      <alignment horizontal="center" vertical="center"/>
    </xf>
    <xf numFmtId="38" fontId="21" fillId="14" borderId="36" xfId="1" applyNumberFormat="1" applyFont="1" applyFill="1" applyBorder="1" applyAlignment="1">
      <alignment horizontal="center" vertical="center"/>
    </xf>
    <xf numFmtId="38" fontId="21" fillId="14" borderId="45" xfId="1" applyNumberFormat="1" applyFont="1" applyFill="1" applyBorder="1" applyAlignment="1">
      <alignment horizontal="center" vertical="center"/>
    </xf>
    <xf numFmtId="38" fontId="23" fillId="14" borderId="46" xfId="1" applyNumberFormat="1" applyFont="1" applyFill="1" applyBorder="1" applyAlignment="1">
      <alignment horizontal="center" vertical="center"/>
    </xf>
    <xf numFmtId="38" fontId="21" fillId="14" borderId="37" xfId="1" applyNumberFormat="1" applyFont="1" applyFill="1" applyBorder="1" applyAlignment="1">
      <alignment horizontal="center" vertical="center"/>
    </xf>
    <xf numFmtId="38" fontId="21" fillId="14" borderId="38" xfId="1" applyNumberFormat="1" applyFont="1" applyFill="1" applyBorder="1" applyAlignment="1">
      <alignment horizontal="center" vertical="center"/>
    </xf>
    <xf numFmtId="38" fontId="21" fillId="14" borderId="66" xfId="1" applyNumberFormat="1" applyFont="1" applyFill="1" applyBorder="1" applyAlignment="1">
      <alignment horizontal="center" vertical="center"/>
    </xf>
    <xf numFmtId="38" fontId="23" fillId="14" borderId="67" xfId="1" applyNumberFormat="1" applyFont="1" applyFill="1" applyBorder="1" applyAlignment="1">
      <alignment horizontal="center" vertical="center"/>
    </xf>
    <xf numFmtId="38" fontId="23" fillId="14" borderId="41" xfId="1" applyNumberFormat="1" applyFont="1" applyFill="1" applyBorder="1" applyAlignment="1">
      <alignment horizontal="center" vertical="center"/>
    </xf>
    <xf numFmtId="38" fontId="21" fillId="14" borderId="10" xfId="1" applyNumberFormat="1" applyFont="1" applyFill="1" applyBorder="1" applyAlignment="1">
      <alignment horizontal="center" vertical="center"/>
    </xf>
    <xf numFmtId="38" fontId="23" fillId="14" borderId="35" xfId="1" applyNumberFormat="1" applyFont="1" applyFill="1" applyBorder="1" applyAlignment="1">
      <alignment horizontal="center" vertical="center"/>
    </xf>
    <xf numFmtId="38" fontId="21" fillId="14" borderId="46" xfId="1" applyNumberFormat="1" applyFont="1" applyFill="1" applyBorder="1" applyAlignment="1">
      <alignment horizontal="center" vertical="center"/>
    </xf>
    <xf numFmtId="38" fontId="23" fillId="14" borderId="37" xfId="1" applyNumberFormat="1" applyFont="1" applyFill="1" applyBorder="1" applyAlignment="1">
      <alignment horizontal="center" vertical="center"/>
    </xf>
    <xf numFmtId="38" fontId="21" fillId="14" borderId="67" xfId="1" applyNumberFormat="1" applyFont="1" applyFill="1" applyBorder="1" applyAlignment="1">
      <alignment horizontal="center" vertical="center"/>
    </xf>
    <xf numFmtId="38" fontId="21" fillId="14" borderId="99" xfId="1" applyNumberFormat="1" applyFont="1" applyFill="1" applyBorder="1" applyAlignment="1">
      <alignment horizontal="center" vertical="center"/>
    </xf>
    <xf numFmtId="38" fontId="21" fillId="14" borderId="34" xfId="1" applyNumberFormat="1" applyFont="1" applyFill="1" applyBorder="1" applyAlignment="1">
      <alignment horizontal="center" vertical="center"/>
    </xf>
    <xf numFmtId="38" fontId="23" fillId="14" borderId="12" xfId="1" applyNumberFormat="1" applyFont="1" applyFill="1" applyBorder="1" applyAlignment="1">
      <alignment horizontal="center" vertical="center"/>
    </xf>
    <xf numFmtId="38" fontId="21" fillId="14" borderId="83" xfId="1" applyNumberFormat="1" applyFont="1" applyFill="1" applyBorder="1" applyAlignment="1">
      <alignment horizontal="center" vertical="center"/>
    </xf>
    <xf numFmtId="38" fontId="21" fillId="14" borderId="84" xfId="1" applyNumberFormat="1" applyFont="1" applyFill="1" applyBorder="1" applyAlignment="1">
      <alignment horizontal="center" vertical="center"/>
    </xf>
    <xf numFmtId="38" fontId="21" fillId="14" borderId="58" xfId="1" applyNumberFormat="1" applyFont="1" applyFill="1" applyBorder="1" applyAlignment="1">
      <alignment horizontal="center" vertical="center"/>
    </xf>
    <xf numFmtId="38" fontId="23" fillId="14" borderId="60" xfId="1" applyNumberFormat="1" applyFont="1" applyFill="1" applyBorder="1" applyAlignment="1">
      <alignment horizontal="center" vertical="center"/>
    </xf>
    <xf numFmtId="38" fontId="23" fillId="14" borderId="33" xfId="1" applyNumberFormat="1" applyFont="1" applyFill="1" applyBorder="1" applyAlignment="1">
      <alignment horizontal="center" vertical="center"/>
    </xf>
    <xf numFmtId="38" fontId="21" fillId="14" borderId="43" xfId="1" applyNumberFormat="1" applyFont="1" applyFill="1" applyBorder="1" applyAlignment="1">
      <alignment horizontal="center" vertical="center"/>
    </xf>
    <xf numFmtId="38" fontId="23" fillId="14" borderId="57" xfId="1" applyNumberFormat="1" applyFont="1" applyFill="1" applyBorder="1" applyAlignment="1">
      <alignment horizontal="center" vertical="center"/>
    </xf>
    <xf numFmtId="38" fontId="21" fillId="14" borderId="59" xfId="1" applyNumberFormat="1" applyFont="1" applyFill="1" applyBorder="1" applyAlignment="1">
      <alignment horizontal="center" vertical="center"/>
    </xf>
    <xf numFmtId="38" fontId="23" fillId="14" borderId="53" xfId="1" applyNumberFormat="1" applyFont="1" applyFill="1" applyBorder="1" applyAlignment="1">
      <alignment horizontal="center" vertical="center"/>
    </xf>
    <xf numFmtId="38" fontId="21" fillId="14" borderId="54" xfId="1" applyNumberFormat="1" applyFont="1" applyFill="1" applyBorder="1" applyAlignment="1">
      <alignment horizontal="center" vertical="center"/>
    </xf>
    <xf numFmtId="38" fontId="21" fillId="14" borderId="55" xfId="1" applyNumberFormat="1" applyFont="1" applyFill="1" applyBorder="1" applyAlignment="1">
      <alignment horizontal="center" vertical="center"/>
    </xf>
    <xf numFmtId="38" fontId="23" fillId="14" borderId="56" xfId="1" applyNumberFormat="1" applyFont="1" applyFill="1" applyBorder="1" applyAlignment="1">
      <alignment horizontal="center" vertical="center"/>
    </xf>
    <xf numFmtId="38" fontId="23" fillId="14" borderId="49" xfId="1" applyNumberFormat="1" applyFont="1" applyFill="1" applyBorder="1" applyAlignment="1">
      <alignment horizontal="center" vertical="center"/>
    </xf>
    <xf numFmtId="38" fontId="21" fillId="14" borderId="50" xfId="1" applyNumberFormat="1" applyFont="1" applyFill="1" applyBorder="1" applyAlignment="1">
      <alignment horizontal="center" vertical="center"/>
    </xf>
    <xf numFmtId="38" fontId="23" fillId="14" borderId="52" xfId="1" applyNumberFormat="1" applyFont="1" applyFill="1" applyBorder="1" applyAlignment="1">
      <alignment horizontal="center" vertical="center"/>
    </xf>
    <xf numFmtId="38" fontId="21" fillId="14" borderId="19" xfId="1" applyNumberFormat="1" applyFont="1" applyFill="1" applyBorder="1" applyAlignment="1">
      <alignment horizontal="center" vertical="center"/>
    </xf>
    <xf numFmtId="38" fontId="22" fillId="14" borderId="19" xfId="1" applyNumberFormat="1" applyFont="1" applyFill="1" applyBorder="1" applyAlignment="1">
      <alignment vertical="center"/>
    </xf>
    <xf numFmtId="38" fontId="21" fillId="14" borderId="21" xfId="1" applyNumberFormat="1" applyFont="1" applyFill="1" applyBorder="1" applyAlignment="1">
      <alignment horizontal="center" vertical="center"/>
    </xf>
    <xf numFmtId="38" fontId="21" fillId="14" borderId="24" xfId="1" applyNumberFormat="1" applyFont="1" applyFill="1" applyBorder="1" applyAlignment="1">
      <alignment horizontal="center" vertical="center"/>
    </xf>
    <xf numFmtId="38" fontId="22" fillId="14" borderId="24" xfId="1" applyNumberFormat="1" applyFont="1" applyFill="1" applyBorder="1" applyAlignment="1">
      <alignment vertical="center"/>
    </xf>
    <xf numFmtId="38" fontId="21" fillId="14" borderId="81" xfId="1" applyNumberFormat="1" applyFont="1" applyFill="1" applyBorder="1" applyAlignment="1">
      <alignment horizontal="center" vertical="center"/>
    </xf>
    <xf numFmtId="38" fontId="21" fillId="14" borderId="30" xfId="1" applyNumberFormat="1" applyFont="1" applyFill="1" applyBorder="1" applyAlignment="1">
      <alignment horizontal="center" vertical="center"/>
    </xf>
    <xf numFmtId="38" fontId="22" fillId="14" borderId="30" xfId="1" applyNumberFormat="1" applyFont="1" applyFill="1" applyBorder="1" applyAlignment="1">
      <alignment vertical="center"/>
    </xf>
    <xf numFmtId="38" fontId="21" fillId="14" borderId="32" xfId="1" applyNumberFormat="1" applyFont="1" applyFill="1" applyBorder="1" applyAlignment="1">
      <alignment horizontal="center" vertical="center"/>
    </xf>
    <xf numFmtId="38" fontId="21" fillId="14" borderId="82" xfId="1" applyNumberFormat="1" applyFont="1" applyFill="1" applyBorder="1" applyAlignment="1">
      <alignment horizontal="center" vertical="center"/>
    </xf>
    <xf numFmtId="38" fontId="21" fillId="14" borderId="76" xfId="1" applyNumberFormat="1" applyFont="1" applyFill="1" applyBorder="1" applyAlignment="1">
      <alignment horizontal="center" vertical="center"/>
    </xf>
    <xf numFmtId="38" fontId="21" fillId="14" borderId="100" xfId="1" applyNumberFormat="1" applyFont="1" applyFill="1" applyBorder="1" applyAlignment="1">
      <alignment horizontal="center" vertical="center"/>
    </xf>
    <xf numFmtId="38" fontId="21" fillId="14" borderId="77" xfId="1" applyNumberFormat="1" applyFont="1" applyFill="1" applyBorder="1" applyAlignment="1">
      <alignment horizontal="center" vertical="center"/>
    </xf>
    <xf numFmtId="38" fontId="21" fillId="14" borderId="62" xfId="1" applyNumberFormat="1" applyFont="1" applyFill="1" applyBorder="1" applyAlignment="1">
      <alignment horizontal="center" vertical="center"/>
    </xf>
    <xf numFmtId="38" fontId="21" fillId="14" borderId="78" xfId="1" applyNumberFormat="1" applyFont="1" applyFill="1" applyBorder="1" applyAlignment="1">
      <alignment horizontal="center" vertical="center"/>
    </xf>
    <xf numFmtId="38" fontId="21" fillId="14" borderId="101" xfId="1" applyNumberFormat="1" applyFont="1" applyFill="1" applyBorder="1" applyAlignment="1">
      <alignment horizontal="center" vertical="center"/>
    </xf>
    <xf numFmtId="38" fontId="21" fillId="14" borderId="53" xfId="1" applyNumberFormat="1" applyFont="1" applyFill="1" applyBorder="1" applyAlignment="1">
      <alignment horizontal="center" vertical="center"/>
    </xf>
    <xf numFmtId="38" fontId="21" fillId="14" borderId="56" xfId="1" applyNumberFormat="1" applyFont="1" applyFill="1" applyBorder="1" applyAlignment="1">
      <alignment horizontal="center" vertical="center"/>
    </xf>
    <xf numFmtId="38" fontId="21" fillId="14" borderId="57" xfId="1" applyNumberFormat="1" applyFont="1" applyFill="1" applyBorder="1" applyAlignment="1">
      <alignment horizontal="center" vertical="center"/>
    </xf>
    <xf numFmtId="38" fontId="21" fillId="14" borderId="60" xfId="1" applyNumberFormat="1" applyFont="1" applyFill="1" applyBorder="1" applyAlignment="1">
      <alignment horizontal="center" vertical="center"/>
    </xf>
    <xf numFmtId="38" fontId="21" fillId="14" borderId="133" xfId="1" applyNumberFormat="1" applyFont="1" applyFill="1" applyBorder="1" applyAlignment="1">
      <alignment horizontal="center" vertical="center"/>
    </xf>
    <xf numFmtId="38" fontId="21" fillId="14" borderId="51" xfId="1" applyNumberFormat="1" applyFont="1" applyFill="1" applyBorder="1" applyAlignment="1">
      <alignment horizontal="center" vertical="center"/>
    </xf>
    <xf numFmtId="38" fontId="21" fillId="14" borderId="136" xfId="1" applyNumberFormat="1" applyFont="1" applyFill="1" applyBorder="1" applyAlignment="1">
      <alignment horizontal="center" vertical="center"/>
    </xf>
    <xf numFmtId="38" fontId="21" fillId="14" borderId="137" xfId="1" applyNumberFormat="1" applyFont="1" applyFill="1" applyBorder="1" applyAlignment="1">
      <alignment horizontal="center" vertical="center"/>
    </xf>
    <xf numFmtId="38" fontId="21" fillId="14" borderId="138" xfId="1" applyNumberFormat="1" applyFont="1" applyFill="1" applyBorder="1" applyAlignment="1">
      <alignment horizontal="center" vertical="center"/>
    </xf>
    <xf numFmtId="38" fontId="21" fillId="14" borderId="89" xfId="1" applyNumberFormat="1" applyFont="1" applyFill="1" applyBorder="1" applyAlignment="1">
      <alignment horizontal="center" vertical="center"/>
    </xf>
    <xf numFmtId="38" fontId="21" fillId="14" borderId="87" xfId="1" applyNumberFormat="1" applyFont="1" applyFill="1" applyBorder="1" applyAlignment="1">
      <alignment horizontal="center" vertical="center"/>
    </xf>
    <xf numFmtId="38" fontId="21" fillId="14" borderId="88" xfId="1" applyNumberFormat="1" applyFont="1" applyFill="1" applyBorder="1" applyAlignment="1">
      <alignment horizontal="center" vertical="center"/>
    </xf>
    <xf numFmtId="38" fontId="21" fillId="14" borderId="102" xfId="1" applyNumberFormat="1" applyFont="1" applyFill="1" applyBorder="1" applyAlignment="1">
      <alignment horizontal="center" vertical="center"/>
    </xf>
    <xf numFmtId="38" fontId="21" fillId="14" borderId="103" xfId="1" applyNumberFormat="1" applyFont="1" applyFill="1" applyBorder="1" applyAlignment="1">
      <alignment horizontal="center" vertical="center"/>
    </xf>
    <xf numFmtId="38" fontId="21" fillId="14" borderId="98" xfId="1" applyNumberFormat="1" applyFont="1" applyFill="1" applyBorder="1" applyAlignment="1">
      <alignment horizontal="center" vertical="center"/>
    </xf>
    <xf numFmtId="38" fontId="21" fillId="14" borderId="134" xfId="1" applyNumberFormat="1" applyFont="1" applyFill="1" applyBorder="1" applyAlignment="1">
      <alignment horizontal="center" vertical="center"/>
    </xf>
    <xf numFmtId="38" fontId="21" fillId="14" borderId="135" xfId="1" applyNumberFormat="1" applyFont="1" applyFill="1" applyBorder="1" applyAlignment="1">
      <alignment horizontal="center" vertical="center"/>
    </xf>
    <xf numFmtId="38" fontId="21" fillId="14" borderId="73" xfId="1" applyNumberFormat="1" applyFon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 vertical="center"/>
    </xf>
    <xf numFmtId="164" fontId="7" fillId="0" borderId="127" xfId="0" applyNumberFormat="1" applyFont="1" applyFill="1" applyBorder="1" applyAlignment="1">
      <alignment horizontal="center" vertical="center"/>
    </xf>
    <xf numFmtId="164" fontId="6" fillId="0" borderId="123" xfId="0" applyNumberFormat="1" applyFont="1" applyFill="1" applyBorder="1" applyAlignment="1">
      <alignment horizontal="center" vertical="center"/>
    </xf>
    <xf numFmtId="38" fontId="29" fillId="0" borderId="0" xfId="0" applyNumberFormat="1" applyFont="1" applyAlignment="1">
      <alignment horizontal="center"/>
    </xf>
    <xf numFmtId="38" fontId="29" fillId="0" borderId="0" xfId="0" applyNumberFormat="1" applyFont="1"/>
    <xf numFmtId="38" fontId="6" fillId="20" borderId="58" xfId="1" applyNumberFormat="1" applyFont="1" applyFill="1" applyBorder="1" applyAlignment="1">
      <alignment horizontal="center" vertical="center"/>
    </xf>
    <xf numFmtId="38" fontId="6" fillId="20" borderId="54" xfId="1" applyNumberFormat="1" applyFont="1" applyFill="1" applyBorder="1" applyAlignment="1">
      <alignment horizontal="center" vertical="center"/>
    </xf>
    <xf numFmtId="38" fontId="6" fillId="20" borderId="36" xfId="1" applyNumberFormat="1" applyFont="1" applyFill="1" applyBorder="1" applyAlignment="1">
      <alignment horizontal="center" vertical="center"/>
    </xf>
    <xf numFmtId="38" fontId="6" fillId="20" borderId="50" xfId="1" applyNumberFormat="1" applyFont="1" applyFill="1" applyBorder="1" applyAlignment="1">
      <alignment horizontal="center" vertical="center"/>
    </xf>
    <xf numFmtId="38" fontId="28" fillId="20" borderId="54" xfId="1" applyNumberFormat="1" applyFont="1" applyFill="1" applyBorder="1" applyAlignment="1">
      <alignment horizontal="center" vertical="center"/>
    </xf>
    <xf numFmtId="38" fontId="28" fillId="20" borderId="36" xfId="1" applyNumberFormat="1" applyFont="1" applyFill="1" applyBorder="1" applyAlignment="1">
      <alignment horizontal="center" vertical="center"/>
    </xf>
    <xf numFmtId="38" fontId="6" fillId="20" borderId="38" xfId="1" applyNumberFormat="1" applyFont="1" applyFill="1" applyBorder="1" applyAlignment="1">
      <alignment horizontal="center" vertical="center"/>
    </xf>
    <xf numFmtId="0" fontId="6" fillId="13" borderId="68" xfId="1" applyFont="1" applyFill="1" applyBorder="1" applyAlignment="1">
      <alignment horizontal="center" vertical="center"/>
    </xf>
    <xf numFmtId="0" fontId="6" fillId="13" borderId="69" xfId="1" applyFont="1" applyFill="1" applyBorder="1" applyAlignment="1">
      <alignment horizontal="center" vertical="center"/>
    </xf>
    <xf numFmtId="0" fontId="6" fillId="13" borderId="7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right" vertical="center"/>
    </xf>
    <xf numFmtId="0" fontId="24" fillId="0" borderId="2" xfId="0" applyFont="1" applyBorder="1"/>
    <xf numFmtId="0" fontId="24" fillId="0" borderId="3" xfId="0" applyFont="1" applyBorder="1"/>
    <xf numFmtId="0" fontId="24" fillId="0" borderId="0" xfId="0" applyFont="1" applyBorder="1"/>
    <xf numFmtId="0" fontId="24" fillId="0" borderId="8" xfId="0" applyFont="1" applyBorder="1"/>
    <xf numFmtId="0" fontId="6" fillId="14" borderId="4" xfId="1" applyFont="1" applyFill="1" applyBorder="1" applyAlignment="1">
      <alignment horizontal="left" vertical="top"/>
    </xf>
    <xf numFmtId="0" fontId="6" fillId="14" borderId="0" xfId="1" applyFont="1" applyFill="1" applyBorder="1" applyAlignment="1">
      <alignment horizontal="left" vertical="top"/>
    </xf>
    <xf numFmtId="0" fontId="18" fillId="14" borderId="0" xfId="4" applyFill="1" applyBorder="1" applyAlignment="1" applyProtection="1">
      <alignment horizontal="right"/>
    </xf>
    <xf numFmtId="0" fontId="18" fillId="14" borderId="8" xfId="4" applyFill="1" applyBorder="1" applyAlignment="1" applyProtection="1">
      <alignment horizontal="right"/>
    </xf>
    <xf numFmtId="0" fontId="15" fillId="6" borderId="5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15" fillId="7" borderId="9" xfId="1" applyNumberFormat="1" applyFont="1" applyFill="1" applyBorder="1" applyAlignment="1">
      <alignment horizontal="center" vertical="center" wrapText="1"/>
    </xf>
    <xf numFmtId="164" fontId="15" fillId="7" borderId="11" xfId="1" applyNumberFormat="1" applyFont="1" applyFill="1" applyBorder="1" applyAlignment="1">
      <alignment horizontal="center" vertical="center" wrapText="1"/>
    </xf>
    <xf numFmtId="164" fontId="15" fillId="7" borderId="14" xfId="1" applyNumberFormat="1" applyFont="1" applyFill="1" applyBorder="1" applyAlignment="1">
      <alignment horizontal="center" vertical="center" wrapText="1"/>
    </xf>
    <xf numFmtId="1" fontId="15" fillId="7" borderId="1" xfId="1" applyNumberFormat="1" applyFont="1" applyFill="1" applyBorder="1" applyAlignment="1">
      <alignment horizontal="center" vertical="center"/>
    </xf>
    <xf numFmtId="1" fontId="15" fillId="7" borderId="2" xfId="1" applyNumberFormat="1" applyFont="1" applyFill="1" applyBorder="1" applyAlignment="1">
      <alignment horizontal="center" vertical="center"/>
    </xf>
    <xf numFmtId="1" fontId="15" fillId="7" borderId="3" xfId="1" applyNumberFormat="1" applyFont="1" applyFill="1" applyBorder="1" applyAlignment="1">
      <alignment horizontal="center" vertical="center"/>
    </xf>
    <xf numFmtId="1" fontId="15" fillId="7" borderId="4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Border="1" applyAlignment="1">
      <alignment horizontal="center" vertical="center"/>
    </xf>
    <xf numFmtId="1" fontId="15" fillId="7" borderId="8" xfId="1" applyNumberFormat="1" applyFont="1" applyFill="1" applyBorder="1" applyAlignment="1">
      <alignment horizontal="center" vertical="center"/>
    </xf>
    <xf numFmtId="1" fontId="15" fillId="7" borderId="68" xfId="1" applyNumberFormat="1" applyFont="1" applyFill="1" applyBorder="1" applyAlignment="1">
      <alignment horizontal="center" vertical="center"/>
    </xf>
    <xf numFmtId="1" fontId="15" fillId="7" borderId="69" xfId="1" applyNumberFormat="1" applyFont="1" applyFill="1" applyBorder="1" applyAlignment="1">
      <alignment horizontal="center" vertical="center"/>
    </xf>
    <xf numFmtId="1" fontId="15" fillId="7" borderId="70" xfId="1" applyNumberFormat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6" fillId="13" borderId="7" xfId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7" fillId="0" borderId="121" xfId="0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left" vertical="center"/>
    </xf>
    <xf numFmtId="0" fontId="6" fillId="0" borderId="130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69" xfId="0" applyNumberFormat="1" applyFont="1" applyFill="1" applyBorder="1" applyAlignment="1">
      <alignment horizontal="center" vertical="center" wrapText="1"/>
    </xf>
    <xf numFmtId="3" fontId="15" fillId="0" borderId="70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 vertical="center"/>
    </xf>
    <xf numFmtId="165" fontId="7" fillId="0" borderId="119" xfId="0" applyNumberFormat="1" applyFont="1" applyFill="1" applyBorder="1" applyAlignment="1">
      <alignment horizontal="center" vertical="center"/>
    </xf>
    <xf numFmtId="165" fontId="7" fillId="0" borderId="120" xfId="0" applyNumberFormat="1" applyFont="1" applyFill="1" applyBorder="1" applyAlignment="1">
      <alignment horizontal="center" vertical="center"/>
    </xf>
    <xf numFmtId="0" fontId="7" fillId="0" borderId="119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0" fontId="7" fillId="0" borderId="120" xfId="0" applyFont="1" applyFill="1" applyBorder="1" applyAlignment="1">
      <alignment horizontal="center" vertical="center"/>
    </xf>
    <xf numFmtId="3" fontId="6" fillId="0" borderId="119" xfId="0" applyNumberFormat="1" applyFont="1" applyFill="1" applyBorder="1" applyAlignment="1">
      <alignment horizontal="center"/>
    </xf>
    <xf numFmtId="3" fontId="6" fillId="0" borderId="120" xfId="0" applyNumberFormat="1" applyFont="1" applyFill="1" applyBorder="1" applyAlignment="1">
      <alignment horizontal="center"/>
    </xf>
    <xf numFmtId="3" fontId="6" fillId="0" borderId="121" xfId="0" applyNumberFormat="1" applyFont="1" applyFill="1" applyBorder="1" applyAlignment="1">
      <alignment horizontal="center"/>
    </xf>
    <xf numFmtId="3" fontId="6" fillId="0" borderId="122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 vertical="center"/>
    </xf>
    <xf numFmtId="0" fontId="6" fillId="0" borderId="129" xfId="0" applyFont="1" applyFill="1" applyBorder="1" applyAlignment="1">
      <alignment horizontal="left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68" xfId="0" applyFont="1" applyFill="1" applyBorder="1" applyAlignment="1">
      <alignment horizontal="center" vertical="center"/>
    </xf>
    <xf numFmtId="0" fontId="15" fillId="14" borderId="69" xfId="0" applyFont="1" applyFill="1" applyBorder="1" applyAlignment="1">
      <alignment horizontal="center" vertical="center"/>
    </xf>
    <xf numFmtId="0" fontId="15" fillId="14" borderId="70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165" fontId="7" fillId="0" borderId="121" xfId="0" applyNumberFormat="1" applyFont="1" applyFill="1" applyBorder="1" applyAlignment="1">
      <alignment horizontal="center" vertical="center"/>
    </xf>
    <xf numFmtId="165" fontId="7" fillId="0" borderId="122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/>
    </xf>
    <xf numFmtId="3" fontId="28" fillId="0" borderId="13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8" xfId="0" applyNumberFormat="1" applyFont="1" applyFill="1" applyBorder="1" applyAlignment="1">
      <alignment horizontal="center" vertical="center"/>
    </xf>
    <xf numFmtId="3" fontId="6" fillId="0" borderId="70" xfId="0" applyNumberFormat="1" applyFont="1" applyFill="1" applyBorder="1" applyAlignment="1">
      <alignment horizontal="center" vertical="center"/>
    </xf>
    <xf numFmtId="165" fontId="7" fillId="0" borderId="124" xfId="0" applyNumberFormat="1" applyFont="1" applyFill="1" applyBorder="1" applyAlignment="1">
      <alignment horizontal="center" vertical="center"/>
    </xf>
    <xf numFmtId="165" fontId="7" fillId="0" borderId="132" xfId="0" applyNumberFormat="1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49" xfId="0" applyNumberFormat="1" applyFont="1" applyFill="1" applyBorder="1" applyAlignment="1">
      <alignment horizontal="center" vertical="center" wrapText="1"/>
    </xf>
    <xf numFmtId="3" fontId="15" fillId="0" borderId="150" xfId="0" applyNumberFormat="1" applyFont="1" applyFill="1" applyBorder="1" applyAlignment="1">
      <alignment horizontal="center" vertical="center" wrapText="1"/>
    </xf>
    <xf numFmtId="3" fontId="6" fillId="0" borderId="119" xfId="0" applyNumberFormat="1" applyFont="1" applyFill="1" applyBorder="1" applyAlignment="1">
      <alignment horizontal="center" vertical="center"/>
    </xf>
    <xf numFmtId="3" fontId="6" fillId="0" borderId="120" xfId="0" applyNumberFormat="1" applyFont="1" applyFill="1" applyBorder="1" applyAlignment="1">
      <alignment horizontal="center" vertical="center"/>
    </xf>
    <xf numFmtId="3" fontId="6" fillId="0" borderId="121" xfId="0" applyNumberFormat="1" applyFont="1" applyFill="1" applyBorder="1" applyAlignment="1">
      <alignment horizontal="center" vertical="center"/>
    </xf>
    <xf numFmtId="3" fontId="6" fillId="0" borderId="122" xfId="0" applyNumberFormat="1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68" xfId="0" applyFont="1" applyFill="1" applyBorder="1" applyAlignment="1">
      <alignment horizontal="center" vertical="center" wrapText="1"/>
    </xf>
    <xf numFmtId="0" fontId="15" fillId="14" borderId="69" xfId="0" applyFont="1" applyFill="1" applyBorder="1" applyAlignment="1">
      <alignment horizontal="center" vertical="center" wrapText="1"/>
    </xf>
    <xf numFmtId="0" fontId="15" fillId="14" borderId="70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left" vertical="center"/>
    </xf>
    <xf numFmtId="0" fontId="6" fillId="0" borderId="122" xfId="0" applyFont="1" applyFill="1" applyBorder="1" applyAlignment="1">
      <alignment horizontal="left" vertical="center"/>
    </xf>
    <xf numFmtId="3" fontId="6" fillId="0" borderId="124" xfId="0" applyNumberFormat="1" applyFont="1" applyFill="1" applyBorder="1" applyAlignment="1">
      <alignment horizontal="center" vertical="center"/>
    </xf>
    <xf numFmtId="3" fontId="6" fillId="0" borderId="132" xfId="0" applyNumberFormat="1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left" vertical="center"/>
    </xf>
    <xf numFmtId="0" fontId="6" fillId="0" borderId="131" xfId="0" applyFont="1" applyFill="1" applyBorder="1" applyAlignment="1">
      <alignment horizontal="left" vertical="center"/>
    </xf>
    <xf numFmtId="0" fontId="6" fillId="0" borderId="132" xfId="0" applyFont="1" applyFill="1" applyBorder="1" applyAlignment="1">
      <alignment horizontal="left" vertical="center"/>
    </xf>
    <xf numFmtId="0" fontId="6" fillId="0" borderId="119" xfId="0" applyFont="1" applyFill="1" applyBorder="1" applyAlignment="1">
      <alignment horizontal="left" wrapText="1"/>
    </xf>
    <xf numFmtId="0" fontId="6" fillId="0" borderId="129" xfId="0" applyFont="1" applyFill="1" applyBorder="1" applyAlignment="1">
      <alignment horizontal="left" wrapText="1"/>
    </xf>
    <xf numFmtId="0" fontId="6" fillId="0" borderId="120" xfId="0" applyFont="1" applyFill="1" applyBorder="1" applyAlignment="1">
      <alignment horizontal="left" wrapText="1"/>
    </xf>
    <xf numFmtId="0" fontId="6" fillId="0" borderId="119" xfId="0" applyFont="1" applyFill="1" applyBorder="1" applyAlignment="1">
      <alignment horizontal="center" wrapText="1"/>
    </xf>
    <xf numFmtId="0" fontId="6" fillId="0" borderId="12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6" fillId="0" borderId="1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" fontId="6" fillId="0" borderId="8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wrapText="1"/>
    </xf>
    <xf numFmtId="0" fontId="15" fillId="17" borderId="6" xfId="0" applyFont="1" applyFill="1" applyBorder="1" applyAlignment="1">
      <alignment horizontal="center" wrapText="1"/>
    </xf>
    <xf numFmtId="0" fontId="15" fillId="17" borderId="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left" vertical="center" wrapText="1"/>
    </xf>
    <xf numFmtId="0" fontId="6" fillId="0" borderId="130" xfId="0" applyFont="1" applyFill="1" applyBorder="1" applyAlignment="1">
      <alignment horizontal="left" vertical="center" wrapText="1"/>
    </xf>
    <xf numFmtId="0" fontId="6" fillId="0" borderId="122" xfId="0" applyFont="1" applyFill="1" applyBorder="1" applyAlignment="1">
      <alignment horizontal="left" vertical="center" wrapText="1"/>
    </xf>
    <xf numFmtId="0" fontId="7" fillId="0" borderId="121" xfId="0" applyNumberFormat="1" applyFont="1" applyFill="1" applyBorder="1" applyAlignment="1">
      <alignment horizontal="center"/>
    </xf>
    <xf numFmtId="0" fontId="7" fillId="0" borderId="122" xfId="0" applyNumberFormat="1" applyFont="1" applyFill="1" applyBorder="1" applyAlignment="1">
      <alignment horizontal="center"/>
    </xf>
    <xf numFmtId="0" fontId="7" fillId="0" borderId="121" xfId="0" applyNumberFormat="1" applyFont="1" applyFill="1" applyBorder="1" applyAlignment="1">
      <alignment horizontal="center" vertical="center"/>
    </xf>
    <xf numFmtId="0" fontId="7" fillId="0" borderId="122" xfId="0" applyNumberFormat="1" applyFont="1" applyFill="1" applyBorder="1" applyAlignment="1">
      <alignment horizontal="center" vertical="center"/>
    </xf>
    <xf numFmtId="1" fontId="6" fillId="0" borderId="121" xfId="1" applyNumberFormat="1" applyFont="1" applyFill="1" applyBorder="1" applyAlignment="1">
      <alignment horizontal="center" vertical="center"/>
    </xf>
    <xf numFmtId="1" fontId="6" fillId="0" borderId="77" xfId="1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 vertical="center"/>
    </xf>
    <xf numFmtId="1" fontId="6" fillId="0" borderId="122" xfId="0" applyNumberFormat="1" applyFont="1" applyFill="1" applyBorder="1" applyAlignment="1">
      <alignment horizontal="center" vertical="center"/>
    </xf>
    <xf numFmtId="1" fontId="6" fillId="0" borderId="121" xfId="0" applyNumberFormat="1" applyFont="1" applyFill="1" applyBorder="1" applyAlignment="1">
      <alignment horizontal="center"/>
    </xf>
    <xf numFmtId="1" fontId="6" fillId="0" borderId="122" xfId="0" applyNumberFormat="1" applyFont="1" applyFill="1" applyBorder="1" applyAlignment="1">
      <alignment horizontal="center"/>
    </xf>
    <xf numFmtId="1" fontId="28" fillId="0" borderId="121" xfId="0" applyNumberFormat="1" applyFont="1" applyFill="1" applyBorder="1" applyAlignment="1">
      <alignment horizontal="center" vertical="center"/>
    </xf>
    <xf numFmtId="1" fontId="28" fillId="0" borderId="122" xfId="0" applyNumberFormat="1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/>
    </xf>
    <xf numFmtId="0" fontId="15" fillId="17" borderId="6" xfId="0" applyFont="1" applyFill="1" applyBorder="1" applyAlignment="1">
      <alignment horizontal="center"/>
    </xf>
    <xf numFmtId="0" fontId="15" fillId="17" borderId="7" xfId="0" applyFont="1" applyFill="1" applyBorder="1" applyAlignment="1">
      <alignment horizontal="center"/>
    </xf>
    <xf numFmtId="1" fontId="28" fillId="0" borderId="124" xfId="0" applyNumberFormat="1" applyFont="1" applyFill="1" applyBorder="1" applyAlignment="1">
      <alignment horizontal="center" vertical="center"/>
    </xf>
    <xf numFmtId="1" fontId="28" fillId="0" borderId="132" xfId="0" applyNumberFormat="1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30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1" fontId="28" fillId="0" borderId="119" xfId="0" applyNumberFormat="1" applyFont="1" applyFill="1" applyBorder="1" applyAlignment="1">
      <alignment horizontal="center" vertical="center"/>
    </xf>
    <xf numFmtId="1" fontId="28" fillId="0" borderId="120" xfId="0" applyNumberFormat="1" applyFont="1" applyFill="1" applyBorder="1" applyAlignment="1">
      <alignment horizontal="center" vertical="center"/>
    </xf>
    <xf numFmtId="0" fontId="15" fillId="18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15" fillId="18" borderId="2" xfId="0" applyFont="1" applyFill="1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94" xfId="0" applyFont="1" applyFill="1" applyBorder="1" applyAlignment="1">
      <alignment horizontal="left" vertical="center"/>
    </xf>
    <xf numFmtId="0" fontId="6" fillId="0" borderId="74" xfId="0" applyFont="1" applyFill="1" applyBorder="1" applyAlignment="1">
      <alignment horizontal="left" vertical="center"/>
    </xf>
    <xf numFmtId="0" fontId="6" fillId="0" borderId="10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left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152" xfId="0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horizontal="center" vertical="center"/>
    </xf>
    <xf numFmtId="165" fontId="7" fillId="0" borderId="123" xfId="0" applyNumberFormat="1" applyFont="1" applyFill="1" applyBorder="1" applyAlignment="1">
      <alignment horizontal="center" vertical="center"/>
    </xf>
    <xf numFmtId="165" fontId="7" fillId="0" borderId="151" xfId="0" applyNumberFormat="1" applyFont="1" applyFill="1" applyBorder="1" applyAlignment="1">
      <alignment horizontal="center" vertical="center"/>
    </xf>
    <xf numFmtId="0" fontId="6" fillId="0" borderId="119" xfId="0" applyFont="1" applyFill="1" applyBorder="1" applyAlignment="1">
      <alignment horizontal="left"/>
    </xf>
    <xf numFmtId="0" fontId="6" fillId="0" borderId="129" xfId="0" applyFont="1" applyFill="1" applyBorder="1" applyAlignment="1">
      <alignment horizontal="left"/>
    </xf>
    <xf numFmtId="0" fontId="6" fillId="0" borderId="121" xfId="0" applyFont="1" applyFill="1" applyBorder="1" applyAlignment="1">
      <alignment horizontal="left"/>
    </xf>
    <xf numFmtId="0" fontId="6" fillId="0" borderId="130" xfId="0" applyFont="1" applyFill="1" applyBorder="1" applyAlignment="1">
      <alignment horizontal="left"/>
    </xf>
    <xf numFmtId="0" fontId="6" fillId="0" borderId="123" xfId="0" applyFont="1" applyFill="1" applyBorder="1" applyAlignment="1">
      <alignment horizontal="left" vertical="center" wrapText="1"/>
    </xf>
    <xf numFmtId="0" fontId="6" fillId="0" borderId="152" xfId="0" applyFont="1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94" xfId="0" applyNumberFormat="1" applyFont="1" applyFill="1" applyBorder="1" applyAlignment="1">
      <alignment horizontal="center" vertical="center"/>
    </xf>
    <xf numFmtId="1" fontId="6" fillId="0" borderId="10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65" fontId="19" fillId="0" borderId="5" xfId="0" applyNumberFormat="1" applyFont="1" applyFill="1" applyBorder="1" applyAlignment="1">
      <alignment horizontal="center" vertical="center"/>
    </xf>
    <xf numFmtId="165" fontId="19" fillId="0" borderId="7" xfId="0" applyNumberFormat="1" applyFont="1" applyFill="1" applyBorder="1" applyAlignment="1">
      <alignment horizontal="center" vertical="center"/>
    </xf>
    <xf numFmtId="3" fontId="28" fillId="0" borderId="5" xfId="0" applyNumberFormat="1" applyFont="1" applyFill="1" applyBorder="1" applyAlignment="1">
      <alignment horizontal="center" vertical="center"/>
    </xf>
    <xf numFmtId="3" fontId="28" fillId="0" borderId="7" xfId="0" applyNumberFormat="1" applyFont="1" applyFill="1" applyBorder="1" applyAlignment="1">
      <alignment horizontal="center" vertical="center"/>
    </xf>
    <xf numFmtId="38" fontId="6" fillId="0" borderId="119" xfId="0" applyNumberFormat="1" applyFont="1" applyFill="1" applyBorder="1" applyAlignment="1">
      <alignment horizontal="center"/>
    </xf>
    <xf numFmtId="38" fontId="6" fillId="0" borderId="120" xfId="0" applyNumberFormat="1" applyFont="1" applyFill="1" applyBorder="1" applyAlignment="1">
      <alignment horizontal="center"/>
    </xf>
    <xf numFmtId="38" fontId="6" fillId="0" borderId="121" xfId="0" applyNumberFormat="1" applyFont="1" applyFill="1" applyBorder="1" applyAlignment="1">
      <alignment horizontal="center"/>
    </xf>
    <xf numFmtId="38" fontId="6" fillId="0" borderId="122" xfId="0" applyNumberFormat="1" applyFont="1" applyFill="1" applyBorder="1" applyAlignment="1">
      <alignment horizontal="center"/>
    </xf>
    <xf numFmtId="38" fontId="6" fillId="0" borderId="121" xfId="1" applyNumberFormat="1" applyFont="1" applyFill="1" applyBorder="1" applyAlignment="1">
      <alignment horizontal="center" vertical="center"/>
    </xf>
    <xf numFmtId="38" fontId="6" fillId="0" borderId="122" xfId="1" applyNumberFormat="1" applyFont="1" applyFill="1" applyBorder="1" applyAlignment="1">
      <alignment horizontal="center" vertical="center"/>
    </xf>
    <xf numFmtId="38" fontId="6" fillId="0" borderId="124" xfId="1" applyNumberFormat="1" applyFont="1" applyFill="1" applyBorder="1" applyAlignment="1">
      <alignment horizontal="center" vertical="center"/>
    </xf>
    <xf numFmtId="38" fontId="6" fillId="0" borderId="132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1" fontId="6" fillId="0" borderId="119" xfId="0" applyNumberFormat="1" applyFont="1" applyFill="1" applyBorder="1" applyAlignment="1">
      <alignment horizontal="center" vertical="center"/>
    </xf>
    <xf numFmtId="1" fontId="6" fillId="0" borderId="12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0" fontId="25" fillId="15" borderId="5" xfId="0" applyFont="1" applyFill="1" applyBorder="1" applyAlignment="1">
      <alignment horizontal="center" wrapText="1"/>
    </xf>
    <xf numFmtId="0" fontId="25" fillId="15" borderId="6" xfId="0" applyFont="1" applyFill="1" applyBorder="1" applyAlignment="1">
      <alignment horizontal="center" wrapText="1"/>
    </xf>
    <xf numFmtId="0" fontId="25" fillId="15" borderId="7" xfId="0" applyFont="1" applyFill="1" applyBorder="1" applyAlignment="1">
      <alignment horizont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68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wrapText="1"/>
    </xf>
    <xf numFmtId="0" fontId="28" fillId="15" borderId="3" xfId="0" applyFont="1" applyFill="1" applyBorder="1" applyAlignment="1">
      <alignment horizontal="center" wrapText="1"/>
    </xf>
    <xf numFmtId="0" fontId="28" fillId="19" borderId="6" xfId="0" applyFont="1" applyFill="1" applyBorder="1" applyAlignment="1">
      <alignment horizontal="center" wrapText="1"/>
    </xf>
    <xf numFmtId="0" fontId="28" fillId="19" borderId="7" xfId="0" applyFont="1" applyFill="1" applyBorder="1" applyAlignment="1">
      <alignment horizontal="center" wrapText="1"/>
    </xf>
    <xf numFmtId="0" fontId="28" fillId="0" borderId="145" xfId="0" applyFont="1" applyFill="1" applyBorder="1" applyAlignment="1">
      <alignment horizontal="left" vertical="center" wrapText="1"/>
    </xf>
    <xf numFmtId="0" fontId="28" fillId="0" borderId="146" xfId="0" applyFont="1" applyFill="1" applyBorder="1" applyAlignment="1">
      <alignment horizontal="left" vertical="center" wrapText="1"/>
    </xf>
    <xf numFmtId="0" fontId="28" fillId="0" borderId="147" xfId="0" applyFont="1" applyFill="1" applyBorder="1" applyAlignment="1">
      <alignment horizontal="left" vertical="center" wrapText="1"/>
    </xf>
    <xf numFmtId="38" fontId="31" fillId="0" borderId="145" xfId="0" applyNumberFormat="1" applyFont="1" applyFill="1" applyBorder="1" applyAlignment="1">
      <alignment horizontal="center" vertical="center" wrapText="1"/>
    </xf>
    <xf numFmtId="38" fontId="31" fillId="0" borderId="146" xfId="0" applyNumberFormat="1" applyFont="1" applyFill="1" applyBorder="1" applyAlignment="1">
      <alignment horizontal="center" vertical="center" wrapText="1"/>
    </xf>
    <xf numFmtId="38" fontId="31" fillId="0" borderId="148" xfId="0" applyNumberFormat="1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wrapText="1"/>
    </xf>
    <xf numFmtId="0" fontId="28" fillId="19" borderId="5" xfId="0" applyFont="1" applyFill="1" applyBorder="1" applyAlignment="1">
      <alignment horizontal="center" wrapText="1"/>
    </xf>
    <xf numFmtId="0" fontId="15" fillId="15" borderId="5" xfId="0" applyNumberFormat="1" applyFont="1" applyFill="1" applyBorder="1" applyAlignment="1">
      <alignment horizontal="center" vertical="center" wrapText="1"/>
    </xf>
    <xf numFmtId="0" fontId="15" fillId="15" borderId="6" xfId="0" applyNumberFormat="1" applyFont="1" applyFill="1" applyBorder="1" applyAlignment="1">
      <alignment horizontal="center" vertical="center" wrapText="1"/>
    </xf>
    <xf numFmtId="0" fontId="15" fillId="15" borderId="7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38" fontId="6" fillId="0" borderId="78" xfId="0" applyNumberFormat="1" applyFont="1" applyFill="1" applyBorder="1" applyAlignment="1">
      <alignment horizontal="center"/>
    </xf>
    <xf numFmtId="38" fontId="6" fillId="0" borderId="30" xfId="0" applyNumberFormat="1" applyFont="1" applyFill="1" applyBorder="1" applyAlignment="1">
      <alignment horizontal="center"/>
    </xf>
    <xf numFmtId="38" fontId="6" fillId="0" borderId="24" xfId="0" applyNumberFormat="1" applyFont="1" applyFill="1" applyBorder="1" applyAlignment="1">
      <alignment horizontal="center"/>
    </xf>
    <xf numFmtId="38" fontId="6" fillId="0" borderId="25" xfId="0" applyNumberFormat="1" applyFont="1" applyFill="1" applyBorder="1" applyAlignment="1">
      <alignment horizontal="center"/>
    </xf>
    <xf numFmtId="0" fontId="17" fillId="0" borderId="29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38" fontId="31" fillId="0" borderId="5" xfId="0" applyNumberFormat="1" applyFont="1" applyFill="1" applyBorder="1" applyAlignment="1">
      <alignment horizontal="center" vertical="center" wrapText="1"/>
    </xf>
    <xf numFmtId="38" fontId="31" fillId="0" borderId="6" xfId="0" applyNumberFormat="1" applyFont="1" applyFill="1" applyBorder="1" applyAlignment="1">
      <alignment horizontal="center" vertical="center" wrapText="1"/>
    </xf>
    <xf numFmtId="38" fontId="31" fillId="0" borderId="7" xfId="0" applyNumberFormat="1" applyFont="1" applyFill="1" applyBorder="1" applyAlignment="1">
      <alignment horizontal="center" vertical="center" wrapText="1"/>
    </xf>
    <xf numFmtId="38" fontId="6" fillId="0" borderId="77" xfId="0" applyNumberFormat="1" applyFont="1" applyFill="1" applyBorder="1" applyAlignment="1">
      <alignment horizontal="center"/>
    </xf>
    <xf numFmtId="0" fontId="17" fillId="0" borderId="23" xfId="1" applyFont="1" applyFill="1" applyBorder="1" applyAlignment="1">
      <alignment horizontal="center" vertical="center"/>
    </xf>
    <xf numFmtId="0" fontId="17" fillId="0" borderId="81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3" xfId="0" applyFont="1" applyFill="1" applyBorder="1" applyAlignment="1">
      <alignment horizontal="center" vertical="center" wrapText="1"/>
    </xf>
    <xf numFmtId="0" fontId="28" fillId="19" borderId="68" xfId="0" applyFont="1" applyFill="1" applyBorder="1" applyAlignment="1">
      <alignment horizontal="center" vertical="center" wrapText="1"/>
    </xf>
    <xf numFmtId="0" fontId="28" fillId="19" borderId="70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wrapText="1"/>
    </xf>
    <xf numFmtId="0" fontId="15" fillId="15" borderId="1" xfId="0" applyNumberFormat="1" applyFont="1" applyFill="1" applyBorder="1" applyAlignment="1">
      <alignment horizontal="center" vertical="center" wrapText="1"/>
    </xf>
    <xf numFmtId="0" fontId="15" fillId="15" borderId="2" xfId="0" applyNumberFormat="1" applyFont="1" applyFill="1" applyBorder="1" applyAlignment="1">
      <alignment horizontal="center" vertical="center" wrapText="1"/>
    </xf>
    <xf numFmtId="0" fontId="28" fillId="0" borderId="141" xfId="0" applyFont="1" applyFill="1" applyBorder="1" applyAlignment="1">
      <alignment horizontal="left" vertical="center" wrapText="1"/>
    </xf>
    <xf numFmtId="0" fontId="28" fillId="0" borderId="142" xfId="0" applyFont="1" applyFill="1" applyBorder="1" applyAlignment="1">
      <alignment horizontal="left" vertical="center" wrapText="1"/>
    </xf>
    <xf numFmtId="0" fontId="28" fillId="0" borderId="143" xfId="0" applyFont="1" applyFill="1" applyBorder="1" applyAlignment="1">
      <alignment horizontal="left" vertical="center" wrapText="1"/>
    </xf>
    <xf numFmtId="38" fontId="31" fillId="0" borderId="141" xfId="0" applyNumberFormat="1" applyFont="1" applyFill="1" applyBorder="1" applyAlignment="1">
      <alignment horizontal="center" vertical="center" wrapText="1"/>
    </xf>
    <xf numFmtId="38" fontId="31" fillId="0" borderId="142" xfId="0" applyNumberFormat="1" applyFont="1" applyFill="1" applyBorder="1" applyAlignment="1">
      <alignment horizontal="center" vertical="center" wrapText="1"/>
    </xf>
    <xf numFmtId="38" fontId="31" fillId="0" borderId="143" xfId="0" applyNumberFormat="1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wrapText="1"/>
    </xf>
    <xf numFmtId="0" fontId="25" fillId="15" borderId="2" xfId="0" applyFont="1" applyFill="1" applyBorder="1" applyAlignment="1">
      <alignment horizontal="center" wrapText="1"/>
    </xf>
    <xf numFmtId="0" fontId="25" fillId="15" borderId="3" xfId="0" applyFont="1" applyFill="1" applyBorder="1" applyAlignment="1">
      <alignment horizontal="center" wrapText="1"/>
    </xf>
    <xf numFmtId="0" fontId="25" fillId="15" borderId="68" xfId="0" applyFont="1" applyFill="1" applyBorder="1" applyAlignment="1">
      <alignment horizontal="center" wrapText="1"/>
    </xf>
    <xf numFmtId="0" fontId="25" fillId="15" borderId="69" xfId="0" applyFont="1" applyFill="1" applyBorder="1" applyAlignment="1">
      <alignment horizontal="center" wrapText="1"/>
    </xf>
    <xf numFmtId="0" fontId="25" fillId="15" borderId="70" xfId="0" applyFont="1" applyFill="1" applyBorder="1" applyAlignment="1">
      <alignment horizontal="center" wrapText="1"/>
    </xf>
    <xf numFmtId="38" fontId="6" fillId="0" borderId="76" xfId="0" applyNumberFormat="1" applyFont="1" applyFill="1" applyBorder="1" applyAlignment="1">
      <alignment horizontal="center"/>
    </xf>
    <xf numFmtId="38" fontId="6" fillId="0" borderId="19" xfId="0" applyNumberFormat="1" applyFont="1" applyFill="1" applyBorder="1" applyAlignment="1">
      <alignment horizontal="center"/>
    </xf>
    <xf numFmtId="38" fontId="6" fillId="0" borderId="20" xfId="0" applyNumberFormat="1" applyFont="1" applyFill="1" applyBorder="1" applyAlignment="1">
      <alignment horizontal="center"/>
    </xf>
    <xf numFmtId="38" fontId="6" fillId="19" borderId="50" xfId="1" applyNumberFormat="1" applyFont="1" applyFill="1" applyBorder="1" applyAlignment="1">
      <alignment horizontal="center"/>
    </xf>
    <xf numFmtId="38" fontId="6" fillId="19" borderId="38" xfId="1" applyNumberFormat="1" applyFont="1" applyFill="1" applyBorder="1" applyAlignment="1">
      <alignment horizontal="center"/>
    </xf>
  </cellXfs>
  <cellStyles count="7">
    <cellStyle name="Гиперссылка" xfId="4" builtinId="8"/>
    <cellStyle name="Обычный" xfId="0" builtinId="0"/>
    <cellStyle name="Обычный 2" xfId="1"/>
    <cellStyle name="Обычный_price_svai_ZAO_BETON" xfId="5"/>
    <cellStyle name="Обычный_Лист1" xfId="3"/>
    <cellStyle name="Обычный_Плиты ПБ h=220.160, 265" xfId="2"/>
    <cellStyle name="Финансовый 2" xfId="6"/>
  </cellStyles>
  <dxfs count="0"/>
  <tableStyles count="0" defaultTableStyle="TableStyleMedium9" defaultPivotStyle="PivotStyleLight16"/>
  <colors>
    <mruColors>
      <color rgb="FFD8D8D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57149</xdr:rowOff>
    </xdr:from>
    <xdr:to>
      <xdr:col>7</xdr:col>
      <xdr:colOff>57150</xdr:colOff>
      <xdr:row>6</xdr:row>
      <xdr:rowOff>104774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304799"/>
          <a:ext cx="1419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209550</xdr:colOff>
      <xdr:row>7</xdr:row>
      <xdr:rowOff>47625</xdr:rowOff>
    </xdr:to>
    <xdr:pic>
      <xdr:nvPicPr>
        <xdr:cNvPr id="3" name="Picture 9" descr="kolovrat_logo_RGB-01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171450</xdr:colOff>
      <xdr:row>6</xdr:row>
      <xdr:rowOff>142875</xdr:rowOff>
    </xdr:to>
    <xdr:pic>
      <xdr:nvPicPr>
        <xdr:cNvPr id="3" name="Picture 9" descr="kolovrat_logo_RGB-01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14350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152399</xdr:rowOff>
    </xdr:from>
    <xdr:to>
      <xdr:col>6</xdr:col>
      <xdr:colOff>581025</xdr:colOff>
      <xdr:row>6</xdr:row>
      <xdr:rowOff>114300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400049"/>
          <a:ext cx="1266825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219075</xdr:colOff>
      <xdr:row>7</xdr:row>
      <xdr:rowOff>47625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142875</xdr:colOff>
      <xdr:row>6</xdr:row>
      <xdr:rowOff>142875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390525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8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3" name="Текст 16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4" name="Текст 16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5" name="Текст 16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6" name="Текст 16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7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38100</xdr:rowOff>
    </xdr:from>
    <xdr:to>
      <xdr:col>7</xdr:col>
      <xdr:colOff>238125</xdr:colOff>
      <xdr:row>6</xdr:row>
      <xdr:rowOff>123826</xdr:rowOff>
    </xdr:to>
    <xdr:pic>
      <xdr:nvPicPr>
        <xdr:cNvPr id="4" name="Picture 9" descr="kolovrat_logo_RGB-011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447675"/>
          <a:ext cx="1533525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k-kolovra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k-kolovra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k-kolovrat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k-kolovrat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sk-kolovrat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sk-kolovrat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sk-kolovrat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sk-kolovrat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sk-kolovr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68"/>
  <sheetViews>
    <sheetView tabSelected="1" topLeftCell="B1" workbookViewId="0">
      <selection activeCell="H4" sqref="H4:L4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13">
      <c r="A3" s="12"/>
      <c r="B3" s="807" t="s">
        <v>1340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13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13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13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11" t="s">
        <v>1331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13" ht="29.25" customHeight="1" thickBot="1">
      <c r="A10" s="4"/>
      <c r="B10" s="814" t="s">
        <v>1337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7" t="s">
        <v>0</v>
      </c>
      <c r="C12" s="817" t="s">
        <v>1</v>
      </c>
      <c r="D12" s="817" t="s">
        <v>2</v>
      </c>
      <c r="E12" s="822" t="s">
        <v>3</v>
      </c>
      <c r="F12" s="825" t="s">
        <v>4</v>
      </c>
      <c r="G12" s="826"/>
      <c r="H12" s="826"/>
      <c r="I12" s="826"/>
      <c r="J12" s="826"/>
      <c r="K12" s="826"/>
      <c r="L12" s="827"/>
      <c r="M12" s="5"/>
    </row>
    <row r="13" spans="1:13">
      <c r="A13" s="4"/>
      <c r="B13" s="818"/>
      <c r="C13" s="818"/>
      <c r="D13" s="818"/>
      <c r="E13" s="823"/>
      <c r="F13" s="828"/>
      <c r="G13" s="829"/>
      <c r="H13" s="829"/>
      <c r="I13" s="829"/>
      <c r="J13" s="829"/>
      <c r="K13" s="829"/>
      <c r="L13" s="830"/>
      <c r="M13" s="5"/>
    </row>
    <row r="14" spans="1:13" ht="15.75" thickBot="1">
      <c r="A14" s="4"/>
      <c r="B14" s="818"/>
      <c r="C14" s="818"/>
      <c r="D14" s="818"/>
      <c r="E14" s="823"/>
      <c r="F14" s="831"/>
      <c r="G14" s="832"/>
      <c r="H14" s="832"/>
      <c r="I14" s="832"/>
      <c r="J14" s="832"/>
      <c r="K14" s="832"/>
      <c r="L14" s="833"/>
      <c r="M14" s="5"/>
    </row>
    <row r="15" spans="1:13" ht="14.25" customHeight="1" thickBot="1">
      <c r="A15" s="4"/>
      <c r="B15" s="819"/>
      <c r="C15" s="819"/>
      <c r="D15" s="819"/>
      <c r="E15" s="824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4" t="s">
        <v>1335</v>
      </c>
      <c r="C16" s="795"/>
      <c r="D16" s="795"/>
      <c r="E16" s="795"/>
      <c r="F16" s="795"/>
      <c r="G16" s="795"/>
      <c r="H16" s="795"/>
      <c r="I16" s="795"/>
      <c r="J16" s="795"/>
      <c r="K16" s="795"/>
      <c r="L16" s="796"/>
      <c r="M16" s="5"/>
    </row>
    <row r="17" spans="1:21">
      <c r="A17" s="4"/>
      <c r="B17" s="175" t="s">
        <v>609</v>
      </c>
      <c r="C17" s="176" t="s">
        <v>610</v>
      </c>
      <c r="D17" s="177">
        <v>1.7198496000000003</v>
      </c>
      <c r="E17" s="178">
        <v>2.6059999999999999</v>
      </c>
      <c r="F17" s="179">
        <v>23633.475244244211</v>
      </c>
      <c r="G17" s="180"/>
      <c r="H17" s="180"/>
      <c r="I17" s="278"/>
      <c r="J17" s="180"/>
      <c r="K17" s="181"/>
      <c r="L17" s="182"/>
      <c r="M17" s="5"/>
      <c r="O17" s="162"/>
      <c r="P17" s="163"/>
      <c r="Q17" s="163"/>
      <c r="R17" s="163"/>
      <c r="S17" s="163"/>
      <c r="T17" s="163"/>
      <c r="U17" s="163"/>
    </row>
    <row r="18" spans="1:21">
      <c r="A18" s="19"/>
      <c r="B18" s="183" t="s">
        <v>611</v>
      </c>
      <c r="C18" s="184" t="s">
        <v>612</v>
      </c>
      <c r="D18" s="185">
        <v>1.7006976000000003</v>
      </c>
      <c r="E18" s="186">
        <v>2.5770444444444447</v>
      </c>
      <c r="F18" s="187">
        <v>23322.150034017704</v>
      </c>
      <c r="G18" s="188"/>
      <c r="H18" s="188"/>
      <c r="I18" s="279"/>
      <c r="J18" s="188"/>
      <c r="K18" s="189"/>
      <c r="L18" s="190"/>
      <c r="M18" s="9"/>
      <c r="O18" s="162"/>
      <c r="P18" s="163"/>
      <c r="Q18" s="163"/>
      <c r="R18" s="163"/>
      <c r="S18" s="163"/>
      <c r="T18" s="163"/>
      <c r="U18" s="163"/>
    </row>
    <row r="19" spans="1:21">
      <c r="A19" s="12"/>
      <c r="B19" s="183" t="s">
        <v>613</v>
      </c>
      <c r="C19" s="184" t="s">
        <v>614</v>
      </c>
      <c r="D19" s="185">
        <v>1.6815456</v>
      </c>
      <c r="E19" s="186">
        <v>2.5480888888888891</v>
      </c>
      <c r="F19" s="187">
        <v>23074.90606921096</v>
      </c>
      <c r="G19" s="188"/>
      <c r="H19" s="188"/>
      <c r="I19" s="279"/>
      <c r="J19" s="188"/>
      <c r="K19" s="189"/>
      <c r="L19" s="190"/>
      <c r="M19" s="11"/>
      <c r="O19" s="162"/>
      <c r="P19" s="163"/>
      <c r="Q19" s="163"/>
      <c r="R19" s="163"/>
      <c r="S19" s="163"/>
      <c r="T19" s="163"/>
      <c r="U19" s="163"/>
    </row>
    <row r="20" spans="1:21">
      <c r="A20" s="19"/>
      <c r="B20" s="183" t="s">
        <v>615</v>
      </c>
      <c r="C20" s="184" t="s">
        <v>616</v>
      </c>
      <c r="D20" s="185">
        <v>1.6623936000000001</v>
      </c>
      <c r="E20" s="186">
        <v>2.519133333333333</v>
      </c>
      <c r="F20" s="187">
        <v>22822.792573404204</v>
      </c>
      <c r="G20" s="188"/>
      <c r="H20" s="188"/>
      <c r="I20" s="279"/>
      <c r="J20" s="188"/>
      <c r="K20" s="189"/>
      <c r="L20" s="190"/>
      <c r="M20" s="18"/>
      <c r="O20" s="162"/>
      <c r="P20" s="163"/>
      <c r="Q20" s="163"/>
      <c r="R20" s="163"/>
      <c r="S20" s="163"/>
      <c r="T20" s="163"/>
      <c r="U20" s="163"/>
    </row>
    <row r="21" spans="1:21">
      <c r="A21" s="10"/>
      <c r="B21" s="183" t="s">
        <v>617</v>
      </c>
      <c r="C21" s="184" t="s">
        <v>618</v>
      </c>
      <c r="D21" s="185">
        <v>1.6432416000000001</v>
      </c>
      <c r="E21" s="186">
        <v>2.4901777777777778</v>
      </c>
      <c r="F21" s="187">
        <v>22575.548608597452</v>
      </c>
      <c r="G21" s="188"/>
      <c r="H21" s="188"/>
      <c r="I21" s="279"/>
      <c r="J21" s="188"/>
      <c r="K21" s="189"/>
      <c r="L21" s="190"/>
      <c r="M21" s="5"/>
      <c r="O21" s="162"/>
      <c r="P21" s="163"/>
      <c r="Q21" s="163"/>
      <c r="R21" s="163"/>
      <c r="S21" s="163"/>
      <c r="T21" s="163"/>
      <c r="U21" s="163"/>
    </row>
    <row r="22" spans="1:21" ht="15.75" thickBot="1">
      <c r="A22" s="4"/>
      <c r="B22" s="191" t="s">
        <v>619</v>
      </c>
      <c r="C22" s="192" t="s">
        <v>620</v>
      </c>
      <c r="D22" s="193">
        <v>1.6240896</v>
      </c>
      <c r="E22" s="194">
        <v>2.4612222222222222</v>
      </c>
      <c r="F22" s="195">
        <v>22328.304643790696</v>
      </c>
      <c r="G22" s="196"/>
      <c r="H22" s="196"/>
      <c r="I22" s="280"/>
      <c r="J22" s="196"/>
      <c r="K22" s="197"/>
      <c r="L22" s="198"/>
      <c r="M22" s="20"/>
      <c r="O22" s="162"/>
      <c r="P22" s="163"/>
      <c r="Q22" s="163"/>
      <c r="R22" s="163"/>
      <c r="S22" s="163"/>
      <c r="T22" s="163"/>
      <c r="U22" s="163"/>
    </row>
    <row r="23" spans="1:21">
      <c r="A23" s="39"/>
      <c r="B23" s="199" t="s">
        <v>621</v>
      </c>
      <c r="C23" s="200" t="s">
        <v>622</v>
      </c>
      <c r="D23" s="201">
        <v>1.6049376000000004</v>
      </c>
      <c r="E23" s="202">
        <v>2.432266666666667</v>
      </c>
      <c r="F23" s="203">
        <v>20737.431805011947</v>
      </c>
      <c r="G23" s="180">
        <v>22528.936970307946</v>
      </c>
      <c r="H23" s="180"/>
      <c r="I23" s="278"/>
      <c r="J23" s="180"/>
      <c r="K23" s="180"/>
      <c r="L23" s="204"/>
      <c r="M23" s="21"/>
      <c r="O23" s="162"/>
      <c r="P23" s="162"/>
      <c r="Q23" s="163"/>
      <c r="R23" s="163"/>
      <c r="S23" s="163"/>
      <c r="T23" s="163"/>
      <c r="U23" s="163"/>
    </row>
    <row r="24" spans="1:21">
      <c r="A24" s="40"/>
      <c r="B24" s="183" t="s">
        <v>623</v>
      </c>
      <c r="C24" s="184" t="s">
        <v>624</v>
      </c>
      <c r="D24" s="185">
        <v>1.5857856000000001</v>
      </c>
      <c r="E24" s="186">
        <v>2.4033111111111114</v>
      </c>
      <c r="F24" s="205">
        <v>20442.102176618442</v>
      </c>
      <c r="G24" s="188">
        <v>22212.279899470443</v>
      </c>
      <c r="H24" s="188"/>
      <c r="I24" s="279"/>
      <c r="J24" s="188"/>
      <c r="K24" s="188"/>
      <c r="L24" s="206"/>
      <c r="M24" s="22"/>
      <c r="O24" s="162"/>
      <c r="P24" s="162"/>
      <c r="Q24" s="163"/>
      <c r="R24" s="163"/>
      <c r="S24" s="163"/>
      <c r="T24" s="163"/>
      <c r="U24" s="163"/>
    </row>
    <row r="25" spans="1:21">
      <c r="A25" s="41"/>
      <c r="B25" s="183" t="s">
        <v>625</v>
      </c>
      <c r="C25" s="184" t="s">
        <v>626</v>
      </c>
      <c r="D25" s="185">
        <v>1.5666336000000001</v>
      </c>
      <c r="E25" s="186">
        <v>2.3743555555555553</v>
      </c>
      <c r="F25" s="205">
        <v>20210.853793644692</v>
      </c>
      <c r="G25" s="188">
        <v>21959.704074052694</v>
      </c>
      <c r="H25" s="188"/>
      <c r="I25" s="279"/>
      <c r="J25" s="188"/>
      <c r="K25" s="188"/>
      <c r="L25" s="206"/>
      <c r="M25" s="23"/>
      <c r="O25" s="162"/>
      <c r="P25" s="162"/>
      <c r="Q25" s="163"/>
      <c r="R25" s="163"/>
      <c r="S25" s="163"/>
      <c r="T25" s="163"/>
      <c r="U25" s="163"/>
    </row>
    <row r="26" spans="1:21">
      <c r="A26" s="19"/>
      <c r="B26" s="183" t="s">
        <v>627</v>
      </c>
      <c r="C26" s="184" t="s">
        <v>628</v>
      </c>
      <c r="D26" s="185">
        <v>1.5474816000000002</v>
      </c>
      <c r="E26" s="186">
        <v>2.3454000000000002</v>
      </c>
      <c r="F26" s="205">
        <v>19974.735879670934</v>
      </c>
      <c r="G26" s="188">
        <v>21702.258717634937</v>
      </c>
      <c r="H26" s="188"/>
      <c r="I26" s="279"/>
      <c r="J26" s="188"/>
      <c r="K26" s="188"/>
      <c r="L26" s="206"/>
      <c r="M26" s="22"/>
      <c r="O26" s="162"/>
      <c r="P26" s="162"/>
      <c r="Q26" s="163"/>
      <c r="R26" s="163"/>
      <c r="S26" s="163"/>
      <c r="T26" s="163"/>
      <c r="U26" s="163"/>
    </row>
    <row r="27" spans="1:21">
      <c r="A27" s="4"/>
      <c r="B27" s="183" t="s">
        <v>629</v>
      </c>
      <c r="C27" s="184" t="s">
        <v>630</v>
      </c>
      <c r="D27" s="185">
        <v>1.5283296000000002</v>
      </c>
      <c r="E27" s="186">
        <v>2.3164444444444445</v>
      </c>
      <c r="F27" s="205">
        <v>19743.487496697184</v>
      </c>
      <c r="G27" s="188">
        <v>21449.682892217184</v>
      </c>
      <c r="H27" s="188"/>
      <c r="I27" s="279"/>
      <c r="J27" s="188"/>
      <c r="K27" s="188"/>
      <c r="L27" s="206"/>
      <c r="M27" s="24"/>
      <c r="O27" s="162"/>
      <c r="P27" s="162"/>
      <c r="Q27" s="163"/>
      <c r="R27" s="163"/>
      <c r="S27" s="163"/>
      <c r="T27" s="163"/>
      <c r="U27" s="163"/>
    </row>
    <row r="28" spans="1:21" ht="15.75" thickBot="1">
      <c r="A28" s="10"/>
      <c r="B28" s="207" t="s">
        <v>631</v>
      </c>
      <c r="C28" s="192" t="s">
        <v>632</v>
      </c>
      <c r="D28" s="193">
        <v>1.5091776000000001</v>
      </c>
      <c r="E28" s="194">
        <v>2.2874888888888889</v>
      </c>
      <c r="F28" s="208">
        <v>19512.239113723437</v>
      </c>
      <c r="G28" s="196">
        <v>21197.107066799435</v>
      </c>
      <c r="H28" s="196"/>
      <c r="I28" s="280"/>
      <c r="J28" s="196"/>
      <c r="K28" s="196"/>
      <c r="L28" s="209"/>
      <c r="M28" s="7"/>
      <c r="O28" s="162"/>
      <c r="P28" s="162"/>
      <c r="Q28" s="163"/>
      <c r="R28" s="163"/>
      <c r="S28" s="163"/>
      <c r="T28" s="163"/>
      <c r="U28" s="163"/>
    </row>
    <row r="29" spans="1:21">
      <c r="A29" s="12"/>
      <c r="B29" s="199" t="s">
        <v>633</v>
      </c>
      <c r="C29" s="200" t="s">
        <v>634</v>
      </c>
      <c r="D29" s="201">
        <v>1.4900256000000003</v>
      </c>
      <c r="E29" s="202">
        <v>2.2585333333333333</v>
      </c>
      <c r="F29" s="210">
        <v>18108.038731840003</v>
      </c>
      <c r="G29" s="211">
        <v>19280.990730749683</v>
      </c>
      <c r="H29" s="211">
        <v>20528.64611372368</v>
      </c>
      <c r="I29" s="281"/>
      <c r="J29" s="211"/>
      <c r="K29" s="211"/>
      <c r="L29" s="212"/>
      <c r="M29" s="9"/>
      <c r="O29" s="162"/>
      <c r="P29" s="162"/>
      <c r="Q29" s="162"/>
      <c r="R29" s="163"/>
      <c r="S29" s="163"/>
      <c r="T29" s="163"/>
      <c r="U29" s="163"/>
    </row>
    <row r="30" spans="1:21">
      <c r="A30" s="19"/>
      <c r="B30" s="183" t="s">
        <v>635</v>
      </c>
      <c r="C30" s="184" t="s">
        <v>636</v>
      </c>
      <c r="D30" s="185">
        <v>1.4708736</v>
      </c>
      <c r="E30" s="186">
        <v>2.2295777777777781</v>
      </c>
      <c r="F30" s="213">
        <v>17830.954641192802</v>
      </c>
      <c r="G30" s="188">
        <v>18985.661102356182</v>
      </c>
      <c r="H30" s="188">
        <v>20217.320903497181</v>
      </c>
      <c r="I30" s="279"/>
      <c r="J30" s="188"/>
      <c r="K30" s="188"/>
      <c r="L30" s="190"/>
      <c r="M30" s="11"/>
      <c r="O30" s="162"/>
      <c r="P30" s="162"/>
      <c r="Q30" s="162"/>
      <c r="R30" s="163"/>
      <c r="S30" s="163"/>
      <c r="T30" s="163"/>
      <c r="U30" s="163"/>
    </row>
    <row r="31" spans="1:21">
      <c r="A31" s="19"/>
      <c r="B31" s="183" t="s">
        <v>637</v>
      </c>
      <c r="C31" s="184" t="s">
        <v>638</v>
      </c>
      <c r="D31" s="185">
        <v>1.4517216000000002</v>
      </c>
      <c r="E31" s="186">
        <v>2.200622222222222</v>
      </c>
      <c r="F31" s="213">
        <v>17614.160887703205</v>
      </c>
      <c r="G31" s="188">
        <v>18754.412719382424</v>
      </c>
      <c r="H31" s="188">
        <v>19970.076938690429</v>
      </c>
      <c r="I31" s="279"/>
      <c r="J31" s="188"/>
      <c r="K31" s="188"/>
      <c r="L31" s="190"/>
      <c r="M31" s="18"/>
      <c r="O31" s="162"/>
      <c r="P31" s="162"/>
      <c r="Q31" s="162"/>
      <c r="R31" s="163"/>
      <c r="S31" s="163"/>
      <c r="T31" s="163"/>
      <c r="U31" s="163"/>
    </row>
    <row r="32" spans="1:21">
      <c r="A32" s="12"/>
      <c r="B32" s="183" t="s">
        <v>639</v>
      </c>
      <c r="C32" s="184" t="s">
        <v>640</v>
      </c>
      <c r="D32" s="185">
        <v>1.4325696000000003</v>
      </c>
      <c r="E32" s="186">
        <v>2.1716666666666669</v>
      </c>
      <c r="F32" s="213">
        <v>17397.3671342136</v>
      </c>
      <c r="G32" s="188">
        <v>18523.16433640867</v>
      </c>
      <c r="H32" s="188">
        <v>19722.832973883676</v>
      </c>
      <c r="I32" s="279"/>
      <c r="J32" s="188"/>
      <c r="K32" s="188"/>
      <c r="L32" s="190"/>
      <c r="M32" s="5"/>
      <c r="O32" s="162"/>
      <c r="P32" s="162"/>
      <c r="Q32" s="162"/>
      <c r="R32" s="163"/>
      <c r="S32" s="163"/>
      <c r="T32" s="163"/>
      <c r="U32" s="163"/>
    </row>
    <row r="33" spans="1:21">
      <c r="A33" s="10"/>
      <c r="B33" s="183" t="s">
        <v>641</v>
      </c>
      <c r="C33" s="184" t="s">
        <v>642</v>
      </c>
      <c r="D33" s="185">
        <v>1.4134176000000001</v>
      </c>
      <c r="E33" s="186">
        <v>2.1427111111111112</v>
      </c>
      <c r="F33" s="213">
        <v>17175.703849724003</v>
      </c>
      <c r="G33" s="188">
        <v>18287.04642243492</v>
      </c>
      <c r="H33" s="188">
        <v>19470.719478076924</v>
      </c>
      <c r="I33" s="279"/>
      <c r="J33" s="188"/>
      <c r="K33" s="188"/>
      <c r="L33" s="190"/>
      <c r="M33" s="20"/>
      <c r="O33" s="162"/>
      <c r="P33" s="162"/>
      <c r="Q33" s="162"/>
      <c r="R33" s="163"/>
      <c r="S33" s="163"/>
      <c r="T33" s="163"/>
      <c r="U33" s="163"/>
    </row>
    <row r="34" spans="1:21" ht="15.75" thickBot="1">
      <c r="A34" s="4"/>
      <c r="B34" s="207" t="s">
        <v>643</v>
      </c>
      <c r="C34" s="192" t="s">
        <v>644</v>
      </c>
      <c r="D34" s="193">
        <v>1.3942656000000002</v>
      </c>
      <c r="E34" s="194">
        <v>2.1137555555555556</v>
      </c>
      <c r="F34" s="214">
        <v>16958.910096234398</v>
      </c>
      <c r="G34" s="215">
        <v>18055.798039461166</v>
      </c>
      <c r="H34" s="215">
        <v>19223.475513270172</v>
      </c>
      <c r="I34" s="282"/>
      <c r="J34" s="215"/>
      <c r="K34" s="215"/>
      <c r="L34" s="216"/>
      <c r="M34" s="11"/>
      <c r="O34" s="162"/>
      <c r="P34" s="162"/>
      <c r="Q34" s="162"/>
      <c r="R34" s="163"/>
      <c r="S34" s="163"/>
      <c r="T34" s="163"/>
      <c r="U34" s="163"/>
    </row>
    <row r="35" spans="1:21">
      <c r="A35" s="37"/>
      <c r="B35" s="199" t="s">
        <v>645</v>
      </c>
      <c r="C35" s="200" t="s">
        <v>646</v>
      </c>
      <c r="D35" s="201">
        <v>1.3751135999999999</v>
      </c>
      <c r="E35" s="202">
        <v>2.0848</v>
      </c>
      <c r="F35" s="217">
        <v>15769.576011908604</v>
      </c>
      <c r="G35" s="211">
        <v>16742.669521466403</v>
      </c>
      <c r="H35" s="211">
        <v>17825.102835209014</v>
      </c>
      <c r="I35" s="281">
        <v>18976.784727185015</v>
      </c>
      <c r="J35" s="211"/>
      <c r="K35" s="218"/>
      <c r="L35" s="212"/>
      <c r="M35" s="11"/>
      <c r="O35" s="162"/>
      <c r="P35" s="162"/>
      <c r="Q35" s="162"/>
      <c r="R35" s="162"/>
      <c r="S35" s="163"/>
      <c r="T35" s="163"/>
      <c r="U35" s="163"/>
    </row>
    <row r="36" spans="1:21">
      <c r="A36" s="8"/>
      <c r="B36" s="183" t="s">
        <v>647</v>
      </c>
      <c r="C36" s="184" t="s">
        <v>648</v>
      </c>
      <c r="D36" s="185">
        <v>1.3559616000000001</v>
      </c>
      <c r="E36" s="186">
        <v>2.0558444444444444</v>
      </c>
      <c r="F36" s="205">
        <v>15564.472740023617</v>
      </c>
      <c r="G36" s="188">
        <v>16525.135599264802</v>
      </c>
      <c r="H36" s="188">
        <v>17593.11428352326</v>
      </c>
      <c r="I36" s="279">
        <v>18728.800593666267</v>
      </c>
      <c r="J36" s="188"/>
      <c r="K36" s="189"/>
      <c r="L36" s="190"/>
      <c r="M36" s="20"/>
      <c r="O36" s="162"/>
      <c r="P36" s="162"/>
      <c r="Q36" s="162"/>
      <c r="R36" s="162"/>
      <c r="S36" s="163"/>
      <c r="T36" s="163"/>
      <c r="U36" s="163"/>
    </row>
    <row r="37" spans="1:21">
      <c r="A37" s="38"/>
      <c r="B37" s="183" t="s">
        <v>649</v>
      </c>
      <c r="C37" s="184" t="s">
        <v>650</v>
      </c>
      <c r="D37" s="185">
        <v>1.3368096000000003</v>
      </c>
      <c r="E37" s="186">
        <v>2.0268888888888892</v>
      </c>
      <c r="F37" s="205">
        <v>15359.369468138631</v>
      </c>
      <c r="G37" s="188">
        <v>16307.601677063203</v>
      </c>
      <c r="H37" s="188">
        <v>17361.125731837517</v>
      </c>
      <c r="I37" s="279">
        <v>18480.816460147518</v>
      </c>
      <c r="J37" s="188"/>
      <c r="K37" s="189"/>
      <c r="L37" s="190"/>
      <c r="M37" s="5"/>
      <c r="O37" s="162"/>
      <c r="P37" s="162"/>
      <c r="Q37" s="162"/>
      <c r="R37" s="162"/>
      <c r="S37" s="163"/>
      <c r="T37" s="163"/>
      <c r="U37" s="163"/>
    </row>
    <row r="38" spans="1:21">
      <c r="A38" s="8"/>
      <c r="B38" s="183" t="s">
        <v>651</v>
      </c>
      <c r="C38" s="184" t="s">
        <v>652</v>
      </c>
      <c r="D38" s="185">
        <v>1.3176576</v>
      </c>
      <c r="E38" s="186">
        <v>1.9979333333333336</v>
      </c>
      <c r="F38" s="205">
        <v>15154.26619625364</v>
      </c>
      <c r="G38" s="188">
        <v>16090.067754861606</v>
      </c>
      <c r="H38" s="188">
        <v>17129.13718015176</v>
      </c>
      <c r="I38" s="279">
        <v>18232.832326628763</v>
      </c>
      <c r="J38" s="188"/>
      <c r="K38" s="189"/>
      <c r="L38" s="190"/>
      <c r="M38" s="18"/>
      <c r="O38" s="162"/>
      <c r="P38" s="162"/>
      <c r="Q38" s="162"/>
      <c r="R38" s="162"/>
      <c r="S38" s="163"/>
      <c r="T38" s="163"/>
      <c r="U38" s="163"/>
    </row>
    <row r="39" spans="1:21">
      <c r="A39" s="39"/>
      <c r="B39" s="183" t="s">
        <v>653</v>
      </c>
      <c r="C39" s="184" t="s">
        <v>654</v>
      </c>
      <c r="D39" s="185">
        <v>1.2985056000000001</v>
      </c>
      <c r="E39" s="186">
        <v>1.9689777777777777</v>
      </c>
      <c r="F39" s="205">
        <v>14895.97137691667</v>
      </c>
      <c r="G39" s="188">
        <v>15812.243495502402</v>
      </c>
      <c r="H39" s="188">
        <v>16833.067383046258</v>
      </c>
      <c r="I39" s="279">
        <v>17920.766947690252</v>
      </c>
      <c r="J39" s="188"/>
      <c r="K39" s="189"/>
      <c r="L39" s="190"/>
      <c r="M39" s="20"/>
      <c r="O39" s="162"/>
      <c r="P39" s="162"/>
      <c r="Q39" s="162"/>
      <c r="R39" s="162"/>
      <c r="S39" s="163"/>
      <c r="T39" s="163"/>
      <c r="U39" s="163"/>
    </row>
    <row r="40" spans="1:21" ht="15.75" thickBot="1">
      <c r="A40" s="40"/>
      <c r="B40" s="207" t="s">
        <v>655</v>
      </c>
      <c r="C40" s="192" t="s">
        <v>656</v>
      </c>
      <c r="D40" s="193">
        <v>1.2793536000000001</v>
      </c>
      <c r="E40" s="194">
        <v>1.9400222222222223</v>
      </c>
      <c r="F40" s="219">
        <v>14690.868105031677</v>
      </c>
      <c r="G40" s="215">
        <v>15594.709573300803</v>
      </c>
      <c r="H40" s="215">
        <v>16601.078831360504</v>
      </c>
      <c r="I40" s="282">
        <v>17672.782814171507</v>
      </c>
      <c r="J40" s="215"/>
      <c r="K40" s="220"/>
      <c r="L40" s="216"/>
      <c r="M40" s="5"/>
      <c r="O40" s="162"/>
      <c r="P40" s="162"/>
      <c r="Q40" s="162"/>
      <c r="R40" s="162"/>
      <c r="S40" s="163"/>
      <c r="T40" s="163"/>
      <c r="U40" s="163"/>
    </row>
    <row r="41" spans="1:21">
      <c r="A41" s="41"/>
      <c r="B41" s="199" t="s">
        <v>657</v>
      </c>
      <c r="C41" s="200" t="s">
        <v>658</v>
      </c>
      <c r="D41" s="201">
        <v>1.2602016</v>
      </c>
      <c r="E41" s="202">
        <v>1.9110666666666667</v>
      </c>
      <c r="F41" s="221">
        <v>13781.959232494688</v>
      </c>
      <c r="G41" s="222">
        <v>14485.764833146692</v>
      </c>
      <c r="H41" s="222">
        <v>15025.217065515057</v>
      </c>
      <c r="I41" s="283">
        <v>16369.09027967475</v>
      </c>
      <c r="J41" s="222"/>
      <c r="K41" s="223"/>
      <c r="L41" s="224"/>
      <c r="M41" s="5"/>
      <c r="O41" s="162"/>
      <c r="P41" s="162"/>
      <c r="Q41" s="162"/>
      <c r="R41" s="162"/>
      <c r="S41" s="163"/>
      <c r="T41" s="163"/>
      <c r="U41" s="163"/>
    </row>
    <row r="42" spans="1:21">
      <c r="A42" s="19"/>
      <c r="B42" s="183" t="s">
        <v>659</v>
      </c>
      <c r="C42" s="184" t="s">
        <v>660</v>
      </c>
      <c r="D42" s="185">
        <v>1.2410496000000002</v>
      </c>
      <c r="E42" s="186">
        <v>1.8821111111111111</v>
      </c>
      <c r="F42" s="205">
        <v>13587.519681831704</v>
      </c>
      <c r="G42" s="188">
        <v>14280.661561261704</v>
      </c>
      <c r="H42" s="188">
        <v>14812.314177334301</v>
      </c>
      <c r="I42" s="279">
        <v>16137.101727989002</v>
      </c>
      <c r="J42" s="188"/>
      <c r="K42" s="189"/>
      <c r="L42" s="190"/>
      <c r="M42" s="5"/>
      <c r="O42" s="162"/>
      <c r="P42" s="162"/>
      <c r="Q42" s="162"/>
      <c r="R42" s="162"/>
      <c r="S42" s="163"/>
      <c r="T42" s="163"/>
      <c r="U42" s="163"/>
    </row>
    <row r="43" spans="1:21">
      <c r="A43" s="4"/>
      <c r="B43" s="183" t="s">
        <v>661</v>
      </c>
      <c r="C43" s="184" t="s">
        <v>662</v>
      </c>
      <c r="D43" s="185">
        <v>1.2218976000000001</v>
      </c>
      <c r="E43" s="186">
        <v>1.8531555555555557</v>
      </c>
      <c r="F43" s="205">
        <v>13393.080131168716</v>
      </c>
      <c r="G43" s="188">
        <v>14075.558289376717</v>
      </c>
      <c r="H43" s="188">
        <v>14599.411289153548</v>
      </c>
      <c r="I43" s="279">
        <v>15905.113176303252</v>
      </c>
      <c r="J43" s="188"/>
      <c r="K43" s="189"/>
      <c r="L43" s="190"/>
      <c r="M43" s="18"/>
      <c r="O43" s="162"/>
      <c r="P43" s="162"/>
      <c r="Q43" s="162"/>
      <c r="R43" s="162"/>
      <c r="S43" s="163"/>
      <c r="T43" s="163"/>
      <c r="U43" s="163"/>
    </row>
    <row r="44" spans="1:21">
      <c r="A44" s="10"/>
      <c r="B44" s="183" t="s">
        <v>663</v>
      </c>
      <c r="C44" s="184" t="s">
        <v>664</v>
      </c>
      <c r="D44" s="185">
        <v>1.2027456000000001</v>
      </c>
      <c r="E44" s="186">
        <v>1.8242</v>
      </c>
      <c r="F44" s="205">
        <v>13198.640580505727</v>
      </c>
      <c r="G44" s="188">
        <v>13870.455017491724</v>
      </c>
      <c r="H44" s="188">
        <v>14386.508400972789</v>
      </c>
      <c r="I44" s="279">
        <v>15673.1246246175</v>
      </c>
      <c r="J44" s="188"/>
      <c r="K44" s="189"/>
      <c r="L44" s="190"/>
      <c r="M44" s="20"/>
      <c r="O44" s="162"/>
      <c r="P44" s="162"/>
      <c r="Q44" s="162"/>
      <c r="R44" s="162"/>
      <c r="S44" s="163"/>
      <c r="T44" s="163"/>
      <c r="U44" s="163"/>
    </row>
    <row r="45" spans="1:21">
      <c r="A45" s="12"/>
      <c r="B45" s="183" t="s">
        <v>665</v>
      </c>
      <c r="C45" s="184" t="s">
        <v>666</v>
      </c>
      <c r="D45" s="185">
        <v>1.1835936</v>
      </c>
      <c r="E45" s="186">
        <v>1.7952444444444446</v>
      </c>
      <c r="F45" s="205">
        <v>13004.201029842738</v>
      </c>
      <c r="G45" s="188">
        <v>13612.160198154746</v>
      </c>
      <c r="H45" s="188">
        <v>14117.946209655276</v>
      </c>
      <c r="I45" s="279">
        <v>15377.054827511991</v>
      </c>
      <c r="J45" s="188"/>
      <c r="K45" s="189"/>
      <c r="L45" s="190"/>
      <c r="M45" s="20"/>
      <c r="O45" s="162"/>
      <c r="P45" s="162"/>
      <c r="Q45" s="162"/>
      <c r="R45" s="162"/>
      <c r="S45" s="163"/>
      <c r="T45" s="163"/>
      <c r="U45" s="163"/>
    </row>
    <row r="46" spans="1:21" ht="15.75" thickBot="1">
      <c r="A46" s="19"/>
      <c r="B46" s="207" t="s">
        <v>667</v>
      </c>
      <c r="C46" s="192" t="s">
        <v>668</v>
      </c>
      <c r="D46" s="193">
        <v>1.1644416000000002</v>
      </c>
      <c r="E46" s="194">
        <v>1.7662888888888888</v>
      </c>
      <c r="F46" s="225">
        <v>12809.761479179751</v>
      </c>
      <c r="G46" s="226">
        <v>13407.056926269765</v>
      </c>
      <c r="H46" s="226">
        <v>13905.043321474519</v>
      </c>
      <c r="I46" s="284">
        <v>15145.066275826244</v>
      </c>
      <c r="J46" s="226"/>
      <c r="K46" s="226"/>
      <c r="L46" s="227"/>
      <c r="M46" s="5"/>
      <c r="O46" s="162"/>
      <c r="P46" s="162"/>
      <c r="Q46" s="162"/>
      <c r="R46" s="162"/>
      <c r="S46" s="163"/>
      <c r="T46" s="163"/>
      <c r="U46" s="163"/>
    </row>
    <row r="47" spans="1:21">
      <c r="A47" s="19"/>
      <c r="B47" s="199" t="s">
        <v>669</v>
      </c>
      <c r="C47" s="200" t="s">
        <v>670</v>
      </c>
      <c r="D47" s="201">
        <v>1.1452896000000001</v>
      </c>
      <c r="E47" s="202">
        <v>1.7373333333333334</v>
      </c>
      <c r="F47" s="203">
        <v>12295.410291856759</v>
      </c>
      <c r="G47" s="180">
        <v>12615.321928516762</v>
      </c>
      <c r="H47" s="180">
        <v>13255.14520183676</v>
      </c>
      <c r="I47" s="285">
        <v>14071.972117889603</v>
      </c>
      <c r="J47" s="228">
        <v>14977.158969560242</v>
      </c>
      <c r="K47" s="229"/>
      <c r="L47" s="230"/>
      <c r="M47" s="18"/>
      <c r="O47" s="162"/>
      <c r="P47" s="162"/>
      <c r="Q47" s="162"/>
      <c r="R47" s="162"/>
      <c r="S47" s="162"/>
      <c r="T47" s="163"/>
      <c r="U47" s="163"/>
    </row>
    <row r="48" spans="1:21">
      <c r="A48" s="12"/>
      <c r="B48" s="183" t="s">
        <v>671</v>
      </c>
      <c r="C48" s="184" t="s">
        <v>672</v>
      </c>
      <c r="D48" s="185">
        <v>1.1261376000000001</v>
      </c>
      <c r="E48" s="186">
        <v>1.708377777777778</v>
      </c>
      <c r="F48" s="205">
        <v>12106.302601804771</v>
      </c>
      <c r="G48" s="188">
        <v>12420.882377853774</v>
      </c>
      <c r="H48" s="188">
        <v>13050.041929951771</v>
      </c>
      <c r="I48" s="286">
        <v>13854.438195688001</v>
      </c>
      <c r="J48" s="231">
        <v>14745.170417874486</v>
      </c>
      <c r="K48" s="232"/>
      <c r="L48" s="233"/>
      <c r="M48" s="18"/>
      <c r="O48" s="162"/>
      <c r="P48" s="162"/>
      <c r="Q48" s="162"/>
      <c r="R48" s="162"/>
      <c r="S48" s="162"/>
      <c r="T48" s="163"/>
      <c r="U48" s="163"/>
    </row>
    <row r="49" spans="1:21">
      <c r="A49" s="10"/>
      <c r="B49" s="183" t="s">
        <v>673</v>
      </c>
      <c r="C49" s="184" t="s">
        <v>674</v>
      </c>
      <c r="D49" s="185">
        <v>1.1069856000000002</v>
      </c>
      <c r="E49" s="186">
        <v>1.6794222222222221</v>
      </c>
      <c r="F49" s="205">
        <v>11917.194911752786</v>
      </c>
      <c r="G49" s="188">
        <v>12226.442827190784</v>
      </c>
      <c r="H49" s="188">
        <v>12844.938658066787</v>
      </c>
      <c r="I49" s="286">
        <v>13636.904273486407</v>
      </c>
      <c r="J49" s="231">
        <v>14513.181866188736</v>
      </c>
      <c r="K49" s="232"/>
      <c r="L49" s="233"/>
      <c r="M49" s="20"/>
      <c r="O49" s="162"/>
      <c r="P49" s="162"/>
      <c r="Q49" s="162"/>
      <c r="R49" s="162"/>
      <c r="S49" s="162"/>
      <c r="T49" s="163"/>
      <c r="U49" s="163"/>
    </row>
    <row r="50" spans="1:21">
      <c r="A50" s="4"/>
      <c r="B50" s="183" t="s">
        <v>675</v>
      </c>
      <c r="C50" s="184" t="s">
        <v>676</v>
      </c>
      <c r="D50" s="185">
        <v>1.0878336</v>
      </c>
      <c r="E50" s="186">
        <v>1.6504666666666667</v>
      </c>
      <c r="F50" s="205">
        <v>11728.087221700796</v>
      </c>
      <c r="G50" s="188">
        <v>12032.003276527799</v>
      </c>
      <c r="H50" s="188">
        <v>12639.8353861818</v>
      </c>
      <c r="I50" s="286">
        <v>13419.370351284802</v>
      </c>
      <c r="J50" s="231">
        <v>14281.193314502982</v>
      </c>
      <c r="K50" s="232"/>
      <c r="L50" s="233"/>
      <c r="M50" s="11"/>
      <c r="O50" s="162"/>
      <c r="P50" s="162"/>
      <c r="Q50" s="162"/>
      <c r="R50" s="162"/>
      <c r="S50" s="162"/>
      <c r="T50" s="163"/>
      <c r="U50" s="163"/>
    </row>
    <row r="51" spans="1:21">
      <c r="A51" s="12"/>
      <c r="B51" s="183" t="s">
        <v>677</v>
      </c>
      <c r="C51" s="184" t="s">
        <v>678</v>
      </c>
      <c r="D51" s="185">
        <v>1.0686816000000001</v>
      </c>
      <c r="E51" s="186">
        <v>1.6215111111111111</v>
      </c>
      <c r="F51" s="205">
        <v>11485.787984196821</v>
      </c>
      <c r="G51" s="188">
        <v>11784.372178412825</v>
      </c>
      <c r="H51" s="188">
        <v>12381.540566844822</v>
      </c>
      <c r="I51" s="286">
        <v>13141.546091925604</v>
      </c>
      <c r="J51" s="231">
        <v>13985.123517397478</v>
      </c>
      <c r="K51" s="232"/>
      <c r="L51" s="233"/>
      <c r="M51" s="11"/>
      <c r="O51" s="162"/>
      <c r="P51" s="162"/>
      <c r="Q51" s="162"/>
      <c r="R51" s="162"/>
      <c r="S51" s="162"/>
      <c r="T51" s="163"/>
      <c r="U51" s="163"/>
    </row>
    <row r="52" spans="1:21" ht="15.75" thickBot="1">
      <c r="A52" s="10"/>
      <c r="B52" s="207" t="s">
        <v>679</v>
      </c>
      <c r="C52" s="192" t="s">
        <v>680</v>
      </c>
      <c r="D52" s="193">
        <v>1.0495296000000003</v>
      </c>
      <c r="E52" s="194">
        <v>1.5925555555555557</v>
      </c>
      <c r="F52" s="208">
        <v>11296.680294144833</v>
      </c>
      <c r="G52" s="196">
        <v>11589.932627749833</v>
      </c>
      <c r="H52" s="196">
        <v>12176.437294959836</v>
      </c>
      <c r="I52" s="287">
        <v>12924.012169724005</v>
      </c>
      <c r="J52" s="234">
        <v>13753.134965711733</v>
      </c>
      <c r="K52" s="235"/>
      <c r="L52" s="236"/>
      <c r="M52" s="20"/>
      <c r="O52" s="162"/>
      <c r="P52" s="162"/>
      <c r="Q52" s="162"/>
      <c r="R52" s="162"/>
      <c r="S52" s="162"/>
      <c r="T52" s="163"/>
      <c r="U52" s="163"/>
    </row>
    <row r="53" spans="1:21">
      <c r="A53" s="10"/>
      <c r="B53" s="199" t="s">
        <v>681</v>
      </c>
      <c r="C53" s="200" t="s">
        <v>682</v>
      </c>
      <c r="D53" s="201">
        <v>1.0303776</v>
      </c>
      <c r="E53" s="202">
        <v>1.5636000000000001</v>
      </c>
      <c r="F53" s="217">
        <v>10819.652131098845</v>
      </c>
      <c r="G53" s="211">
        <v>11107.572604092844</v>
      </c>
      <c r="H53" s="211">
        <v>11395.493077086847</v>
      </c>
      <c r="I53" s="281">
        <v>11971.334023074842</v>
      </c>
      <c r="J53" s="211">
        <v>12706.4782475224</v>
      </c>
      <c r="K53" s="218">
        <v>13521.146414025978</v>
      </c>
      <c r="L53" s="212"/>
      <c r="M53" s="5"/>
      <c r="N53" s="151"/>
      <c r="O53" s="162"/>
      <c r="P53" s="162"/>
      <c r="Q53" s="162"/>
      <c r="R53" s="162"/>
      <c r="S53" s="162"/>
      <c r="T53" s="162"/>
      <c r="U53" s="163"/>
    </row>
    <row r="54" spans="1:21">
      <c r="A54" s="10"/>
      <c r="B54" s="183" t="s">
        <v>683</v>
      </c>
      <c r="C54" s="184" t="s">
        <v>684</v>
      </c>
      <c r="D54" s="185">
        <v>1.0112256000000002</v>
      </c>
      <c r="E54" s="186">
        <v>1.5346444444444445</v>
      </c>
      <c r="F54" s="205">
        <v>10635.876301657858</v>
      </c>
      <c r="G54" s="188">
        <v>10918.464914040853</v>
      </c>
      <c r="H54" s="188">
        <v>11201.053526423862</v>
      </c>
      <c r="I54" s="279">
        <v>11766.230751189858</v>
      </c>
      <c r="J54" s="188">
        <v>12488.944325320803</v>
      </c>
      <c r="K54" s="189">
        <v>13289.157862340224</v>
      </c>
      <c r="L54" s="190"/>
      <c r="M54" s="18"/>
      <c r="N54" s="151"/>
      <c r="O54" s="162"/>
      <c r="P54" s="162"/>
      <c r="Q54" s="162"/>
      <c r="R54" s="162"/>
      <c r="S54" s="162"/>
      <c r="T54" s="162"/>
      <c r="U54" s="163"/>
    </row>
    <row r="55" spans="1:21">
      <c r="A55" s="4"/>
      <c r="B55" s="183" t="s">
        <v>685</v>
      </c>
      <c r="C55" s="184" t="s">
        <v>686</v>
      </c>
      <c r="D55" s="185">
        <v>0.9920736</v>
      </c>
      <c r="E55" s="186">
        <v>1.5056888888888891</v>
      </c>
      <c r="F55" s="205">
        <v>10452.100472216865</v>
      </c>
      <c r="G55" s="188">
        <v>10729.357223988871</v>
      </c>
      <c r="H55" s="188">
        <v>11006.613975760871</v>
      </c>
      <c r="I55" s="279">
        <v>11561.127479304869</v>
      </c>
      <c r="J55" s="188">
        <v>12271.4104031192</v>
      </c>
      <c r="K55" s="189">
        <v>13057.169310654474</v>
      </c>
      <c r="L55" s="190"/>
      <c r="M55" s="20"/>
      <c r="N55" s="151"/>
      <c r="O55" s="162"/>
      <c r="P55" s="162"/>
      <c r="Q55" s="162"/>
      <c r="R55" s="162"/>
      <c r="S55" s="162"/>
      <c r="T55" s="162"/>
      <c r="U55" s="163"/>
    </row>
    <row r="56" spans="1:21">
      <c r="A56" s="12"/>
      <c r="B56" s="183" t="s">
        <v>687</v>
      </c>
      <c r="C56" s="184" t="s">
        <v>688</v>
      </c>
      <c r="D56" s="185">
        <v>0.97292160000000016</v>
      </c>
      <c r="E56" s="186">
        <v>1.4767333333333332</v>
      </c>
      <c r="F56" s="205">
        <v>10268.324642775879</v>
      </c>
      <c r="G56" s="188">
        <v>10540.249533936883</v>
      </c>
      <c r="H56" s="188">
        <v>10812.174425097881</v>
      </c>
      <c r="I56" s="279">
        <v>11356.024207419883</v>
      </c>
      <c r="J56" s="188">
        <v>12053.876480917601</v>
      </c>
      <c r="K56" s="189">
        <v>12825.180758968723</v>
      </c>
      <c r="L56" s="190"/>
      <c r="M56" s="5"/>
      <c r="N56" s="151"/>
      <c r="O56" s="162"/>
      <c r="P56" s="162"/>
      <c r="Q56" s="162"/>
      <c r="R56" s="162"/>
      <c r="S56" s="162"/>
      <c r="T56" s="162"/>
      <c r="U56" s="163"/>
    </row>
    <row r="57" spans="1:21">
      <c r="A57" s="12"/>
      <c r="B57" s="183" t="s">
        <v>689</v>
      </c>
      <c r="C57" s="184" t="s">
        <v>690</v>
      </c>
      <c r="D57" s="185">
        <v>0.95376960000000011</v>
      </c>
      <c r="E57" s="186">
        <v>1.4477777777777778</v>
      </c>
      <c r="F57" s="205">
        <v>10031.357265882905</v>
      </c>
      <c r="G57" s="188">
        <v>10297.950296432908</v>
      </c>
      <c r="H57" s="188">
        <v>10564.543326982901</v>
      </c>
      <c r="I57" s="279">
        <v>11097.729388082906</v>
      </c>
      <c r="J57" s="188">
        <v>11776.052221558402</v>
      </c>
      <c r="K57" s="189">
        <v>12529.11096186322</v>
      </c>
      <c r="L57" s="190"/>
      <c r="M57" s="5"/>
      <c r="N57" s="151"/>
      <c r="O57" s="162"/>
      <c r="P57" s="162"/>
      <c r="Q57" s="162"/>
      <c r="R57" s="162"/>
      <c r="S57" s="162"/>
      <c r="T57" s="162"/>
      <c r="U57" s="163"/>
    </row>
    <row r="58" spans="1:21" ht="15.75" thickBot="1">
      <c r="A58" s="10"/>
      <c r="B58" s="207" t="s">
        <v>691</v>
      </c>
      <c r="C58" s="192" t="s">
        <v>692</v>
      </c>
      <c r="D58" s="193">
        <v>0.93461760000000005</v>
      </c>
      <c r="E58" s="194">
        <v>1.4188222222222224</v>
      </c>
      <c r="F58" s="219">
        <v>9847.5814364419148</v>
      </c>
      <c r="G58" s="215">
        <v>10108.842606380918</v>
      </c>
      <c r="H58" s="215">
        <v>10370.103776319917</v>
      </c>
      <c r="I58" s="282">
        <v>10892.626116197916</v>
      </c>
      <c r="J58" s="215">
        <v>11558.518299356801</v>
      </c>
      <c r="K58" s="220">
        <v>12297.122410177468</v>
      </c>
      <c r="L58" s="190"/>
      <c r="M58" s="5"/>
      <c r="N58" s="151"/>
      <c r="O58" s="162"/>
      <c r="P58" s="162"/>
      <c r="Q58" s="162"/>
      <c r="R58" s="162"/>
      <c r="S58" s="162"/>
      <c r="T58" s="162"/>
      <c r="U58" s="163"/>
    </row>
    <row r="59" spans="1:21">
      <c r="A59" s="4"/>
      <c r="B59" s="199" t="s">
        <v>693</v>
      </c>
      <c r="C59" s="200" t="s">
        <v>694</v>
      </c>
      <c r="D59" s="201">
        <v>0.9154656000000001</v>
      </c>
      <c r="E59" s="202">
        <v>1.3898666666666666</v>
      </c>
      <c r="F59" s="221">
        <v>9407.8762976729267</v>
      </c>
      <c r="G59" s="222">
        <v>9663.8056070009279</v>
      </c>
      <c r="H59" s="222">
        <v>9919.7349163289291</v>
      </c>
      <c r="I59" s="283">
        <v>10175.664225656928</v>
      </c>
      <c r="J59" s="222">
        <v>10431.59353498493</v>
      </c>
      <c r="K59" s="223">
        <v>11085.055067827199</v>
      </c>
      <c r="L59" s="224"/>
      <c r="M59" s="18"/>
      <c r="N59" s="151"/>
      <c r="O59" s="162"/>
      <c r="P59" s="162"/>
      <c r="Q59" s="162"/>
      <c r="R59" s="162"/>
      <c r="S59" s="162"/>
      <c r="T59" s="162"/>
      <c r="U59" s="163"/>
    </row>
    <row r="60" spans="1:21">
      <c r="A60" s="4"/>
      <c r="B60" s="183" t="s">
        <v>695</v>
      </c>
      <c r="C60" s="184" t="s">
        <v>696</v>
      </c>
      <c r="D60" s="185">
        <v>0.89631360000000004</v>
      </c>
      <c r="E60" s="186">
        <v>1.3609111111111112</v>
      </c>
      <c r="F60" s="205">
        <v>9229.4323288429423</v>
      </c>
      <c r="G60" s="188">
        <v>9480.0297775599411</v>
      </c>
      <c r="H60" s="188">
        <v>9730.6272262769398</v>
      </c>
      <c r="I60" s="279">
        <v>9981.2246749939404</v>
      </c>
      <c r="J60" s="188">
        <v>10231.822123710939</v>
      </c>
      <c r="K60" s="189">
        <v>10872.853006236601</v>
      </c>
      <c r="L60" s="190"/>
      <c r="M60" s="20"/>
      <c r="N60" s="151"/>
      <c r="O60" s="162"/>
      <c r="P60" s="162"/>
      <c r="Q60" s="162"/>
      <c r="R60" s="162"/>
      <c r="S60" s="162"/>
      <c r="T60" s="162"/>
      <c r="U60" s="163"/>
    </row>
    <row r="61" spans="1:21">
      <c r="A61" s="19"/>
      <c r="B61" s="183" t="s">
        <v>697</v>
      </c>
      <c r="C61" s="184" t="s">
        <v>698</v>
      </c>
      <c r="D61" s="185">
        <v>0.87716159999999999</v>
      </c>
      <c r="E61" s="186">
        <v>1.3319555555555556</v>
      </c>
      <c r="F61" s="205">
        <v>9050.9883600129524</v>
      </c>
      <c r="G61" s="188">
        <v>9296.2539481189506</v>
      </c>
      <c r="H61" s="188">
        <v>9541.5195362249524</v>
      </c>
      <c r="I61" s="279">
        <v>9786.7851243309524</v>
      </c>
      <c r="J61" s="188">
        <v>10032.050712436952</v>
      </c>
      <c r="K61" s="189">
        <v>10660.650944645999</v>
      </c>
      <c r="L61" s="190"/>
      <c r="M61" s="20"/>
      <c r="N61" s="151"/>
      <c r="O61" s="162"/>
      <c r="P61" s="162"/>
      <c r="Q61" s="162"/>
      <c r="R61" s="162"/>
      <c r="S61" s="162"/>
      <c r="T61" s="162"/>
      <c r="U61" s="163"/>
    </row>
    <row r="62" spans="1:21">
      <c r="A62" s="12"/>
      <c r="B62" s="183" t="s">
        <v>699</v>
      </c>
      <c r="C62" s="184" t="s">
        <v>700</v>
      </c>
      <c r="D62" s="185">
        <v>0.85800960000000015</v>
      </c>
      <c r="E62" s="186">
        <v>1.3029999999999999</v>
      </c>
      <c r="F62" s="205">
        <v>8872.5443911829661</v>
      </c>
      <c r="G62" s="188">
        <v>9112.4781186779674</v>
      </c>
      <c r="H62" s="188">
        <v>9352.4118461729649</v>
      </c>
      <c r="I62" s="279">
        <v>9592.3455736679662</v>
      </c>
      <c r="J62" s="188">
        <v>9832.2793011629656</v>
      </c>
      <c r="K62" s="189">
        <v>10448.4488830554</v>
      </c>
      <c r="L62" s="190"/>
      <c r="M62" s="5"/>
      <c r="N62" s="151"/>
      <c r="O62" s="162"/>
      <c r="P62" s="162"/>
      <c r="Q62" s="162"/>
      <c r="R62" s="162"/>
      <c r="S62" s="162"/>
      <c r="T62" s="162"/>
      <c r="U62" s="163"/>
    </row>
    <row r="63" spans="1:21">
      <c r="A63" s="19"/>
      <c r="B63" s="183" t="s">
        <v>701</v>
      </c>
      <c r="C63" s="184" t="s">
        <v>702</v>
      </c>
      <c r="D63" s="185">
        <v>0.83885760000000009</v>
      </c>
      <c r="E63" s="186">
        <v>1.2740444444444445</v>
      </c>
      <c r="F63" s="205">
        <v>8640.9088749009898</v>
      </c>
      <c r="G63" s="188">
        <v>8875.5107417849886</v>
      </c>
      <c r="H63" s="188">
        <v>9110.1126086689892</v>
      </c>
      <c r="I63" s="279">
        <v>9344.7144755529898</v>
      </c>
      <c r="J63" s="188">
        <v>9579.3163424369905</v>
      </c>
      <c r="K63" s="189">
        <v>10175.956484307198</v>
      </c>
      <c r="L63" s="190"/>
      <c r="M63" s="18"/>
      <c r="N63" s="151"/>
      <c r="O63" s="162"/>
      <c r="P63" s="162"/>
      <c r="Q63" s="162"/>
      <c r="R63" s="162"/>
      <c r="S63" s="162"/>
      <c r="T63" s="162"/>
      <c r="U63" s="163"/>
    </row>
    <row r="64" spans="1:21" ht="15.75" thickBot="1">
      <c r="A64" s="19"/>
      <c r="B64" s="207" t="s">
        <v>703</v>
      </c>
      <c r="C64" s="192" t="s">
        <v>704</v>
      </c>
      <c r="D64" s="193">
        <v>0.81970560000000003</v>
      </c>
      <c r="E64" s="194">
        <v>1.2450888888888889</v>
      </c>
      <c r="F64" s="219">
        <v>8462.4649060709999</v>
      </c>
      <c r="G64" s="226">
        <v>8691.7349123440017</v>
      </c>
      <c r="H64" s="226">
        <v>8921.0049186170036</v>
      </c>
      <c r="I64" s="284">
        <v>9150.27492489</v>
      </c>
      <c r="J64" s="215">
        <v>9379.544931163</v>
      </c>
      <c r="K64" s="220">
        <v>9963.7544227166018</v>
      </c>
      <c r="L64" s="216"/>
      <c r="M64" s="18"/>
      <c r="N64" s="151"/>
      <c r="O64" s="162"/>
      <c r="P64" s="162"/>
      <c r="Q64" s="162"/>
      <c r="R64" s="162"/>
      <c r="S64" s="162"/>
      <c r="T64" s="162"/>
      <c r="U64" s="163"/>
    </row>
    <row r="65" spans="1:21">
      <c r="A65" s="12"/>
      <c r="B65" s="199" t="s">
        <v>705</v>
      </c>
      <c r="C65" s="200" t="s">
        <v>706</v>
      </c>
      <c r="D65" s="201">
        <v>0.80055359999999998</v>
      </c>
      <c r="E65" s="202">
        <v>1.2161333333333335</v>
      </c>
      <c r="F65" s="237">
        <v>7836.1446459170129</v>
      </c>
      <c r="G65" s="228">
        <v>8060.0827915790123</v>
      </c>
      <c r="H65" s="228">
        <v>8060.0827915790123</v>
      </c>
      <c r="I65" s="288">
        <v>8284.0209372410118</v>
      </c>
      <c r="J65" s="238">
        <v>8507.959082903013</v>
      </c>
      <c r="K65" s="223">
        <v>8852.817257118646</v>
      </c>
      <c r="L65" s="224">
        <v>9527.614215464002</v>
      </c>
      <c r="M65" s="11"/>
      <c r="N65" s="151"/>
      <c r="O65" s="162"/>
      <c r="P65" s="162"/>
      <c r="Q65" s="162"/>
      <c r="R65" s="162"/>
      <c r="S65" s="162"/>
      <c r="T65" s="162"/>
      <c r="U65" s="162"/>
    </row>
    <row r="66" spans="1:21">
      <c r="A66" s="37"/>
      <c r="B66" s="183" t="s">
        <v>707</v>
      </c>
      <c r="C66" s="184" t="s">
        <v>708</v>
      </c>
      <c r="D66" s="185">
        <v>0.78140160000000014</v>
      </c>
      <c r="E66" s="186">
        <v>1.1871777777777777</v>
      </c>
      <c r="F66" s="213">
        <v>7668.364398309026</v>
      </c>
      <c r="G66" s="231">
        <v>7886.9706833600249</v>
      </c>
      <c r="H66" s="231">
        <v>7886.9706833600249</v>
      </c>
      <c r="I66" s="289">
        <v>8105.5769684110237</v>
      </c>
      <c r="J66" s="239">
        <v>8324.1832534620244</v>
      </c>
      <c r="K66" s="189">
        <v>8661.2418113818894</v>
      </c>
      <c r="L66" s="190">
        <v>9320.7440144843986</v>
      </c>
      <c r="M66" s="20"/>
      <c r="N66" s="151"/>
      <c r="O66" s="162"/>
      <c r="P66" s="162"/>
      <c r="Q66" s="162"/>
      <c r="R66" s="162"/>
      <c r="S66" s="162"/>
      <c r="T66" s="162"/>
      <c r="U66" s="162"/>
    </row>
    <row r="67" spans="1:21">
      <c r="A67" s="39"/>
      <c r="B67" s="183" t="s">
        <v>709</v>
      </c>
      <c r="C67" s="184" t="s">
        <v>710</v>
      </c>
      <c r="D67" s="185">
        <v>0.76224960000000008</v>
      </c>
      <c r="E67" s="186">
        <v>1.1582222222222223</v>
      </c>
      <c r="F67" s="213">
        <v>7500.5841507010364</v>
      </c>
      <c r="G67" s="231">
        <v>7713.8585751410365</v>
      </c>
      <c r="H67" s="231">
        <v>7713.8585751410365</v>
      </c>
      <c r="I67" s="289">
        <v>7927.1329995810365</v>
      </c>
      <c r="J67" s="239">
        <v>8140.4074240210366</v>
      </c>
      <c r="K67" s="189">
        <v>8469.6663656451328</v>
      </c>
      <c r="L67" s="190">
        <v>9113.8738135048006</v>
      </c>
      <c r="M67" s="11"/>
      <c r="N67" s="151"/>
      <c r="O67" s="162"/>
      <c r="P67" s="162"/>
      <c r="Q67" s="162"/>
      <c r="R67" s="162"/>
      <c r="S67" s="162"/>
      <c r="T67" s="162"/>
      <c r="U67" s="162"/>
    </row>
    <row r="68" spans="1:21">
      <c r="A68" s="8"/>
      <c r="B68" s="183" t="s">
        <v>711</v>
      </c>
      <c r="C68" s="184" t="s">
        <v>712</v>
      </c>
      <c r="D68" s="185">
        <v>0.74309760000000002</v>
      </c>
      <c r="E68" s="186">
        <v>1.1292666666666666</v>
      </c>
      <c r="F68" s="213">
        <v>7332.8039030930495</v>
      </c>
      <c r="G68" s="231">
        <v>7540.7464669220508</v>
      </c>
      <c r="H68" s="231">
        <v>7540.7464669220508</v>
      </c>
      <c r="I68" s="289">
        <v>7748.6890307510494</v>
      </c>
      <c r="J68" s="239">
        <v>7956.6315945800498</v>
      </c>
      <c r="K68" s="189">
        <v>8278.0909199083799</v>
      </c>
      <c r="L68" s="190">
        <v>8907.0036125252009</v>
      </c>
      <c r="M68" s="11"/>
      <c r="N68" s="151"/>
      <c r="O68" s="162"/>
      <c r="P68" s="162"/>
      <c r="Q68" s="162"/>
      <c r="R68" s="162"/>
      <c r="S68" s="162"/>
      <c r="T68" s="162"/>
      <c r="U68" s="162"/>
    </row>
    <row r="69" spans="1:21">
      <c r="A69" s="38"/>
      <c r="B69" s="183" t="s">
        <v>713</v>
      </c>
      <c r="C69" s="184" t="s">
        <v>714</v>
      </c>
      <c r="D69" s="185">
        <v>0.72394559999999997</v>
      </c>
      <c r="E69" s="186">
        <v>1.100311111111111</v>
      </c>
      <c r="F69" s="213">
        <v>7111.8321080330725</v>
      </c>
      <c r="G69" s="231">
        <v>7314.4428112510732</v>
      </c>
      <c r="H69" s="231">
        <v>7314.4428112510732</v>
      </c>
      <c r="I69" s="289">
        <v>7517.053514469073</v>
      </c>
      <c r="J69" s="239">
        <v>7719.6642176870728</v>
      </c>
      <c r="K69" s="189">
        <v>8030.856171034864</v>
      </c>
      <c r="L69" s="190">
        <v>8639.8430743879999</v>
      </c>
      <c r="M69" s="20"/>
      <c r="N69" s="151"/>
      <c r="O69" s="162"/>
      <c r="P69" s="162"/>
      <c r="Q69" s="162"/>
      <c r="R69" s="162"/>
      <c r="S69" s="162"/>
      <c r="T69" s="162"/>
      <c r="U69" s="162"/>
    </row>
    <row r="70" spans="1:21" ht="15.75" thickBot="1">
      <c r="A70" s="41"/>
      <c r="B70" s="207" t="s">
        <v>715</v>
      </c>
      <c r="C70" s="192" t="s">
        <v>716</v>
      </c>
      <c r="D70" s="193">
        <v>0.70479360000000002</v>
      </c>
      <c r="E70" s="194">
        <v>1.0713555555555556</v>
      </c>
      <c r="F70" s="214">
        <v>6944.0518604250847</v>
      </c>
      <c r="G70" s="234">
        <v>7141.3307030320839</v>
      </c>
      <c r="H70" s="234">
        <v>7141.3307030320839</v>
      </c>
      <c r="I70" s="290">
        <v>7338.6095456390849</v>
      </c>
      <c r="J70" s="240">
        <v>7535.888388246085</v>
      </c>
      <c r="K70" s="220">
        <v>7839.2807252981092</v>
      </c>
      <c r="L70" s="216">
        <v>8432.9728734084001</v>
      </c>
      <c r="M70" s="21"/>
      <c r="N70" s="151"/>
      <c r="O70" s="162"/>
      <c r="P70" s="162"/>
      <c r="Q70" s="162"/>
      <c r="R70" s="162"/>
      <c r="S70" s="162"/>
      <c r="T70" s="162"/>
      <c r="U70" s="162"/>
    </row>
    <row r="71" spans="1:21">
      <c r="A71" s="6"/>
      <c r="B71" s="199" t="s">
        <v>717</v>
      </c>
      <c r="C71" s="200" t="s">
        <v>718</v>
      </c>
      <c r="D71" s="201">
        <v>0.68564160000000007</v>
      </c>
      <c r="E71" s="202">
        <v>1.0424</v>
      </c>
      <c r="F71" s="241">
        <v>6776.271612817096</v>
      </c>
      <c r="G71" s="211">
        <v>6776.271612817096</v>
      </c>
      <c r="H71" s="211">
        <v>6776.271612817096</v>
      </c>
      <c r="I71" s="281">
        <v>6968.2185948130955</v>
      </c>
      <c r="J71" s="222">
        <v>7160.1655768090959</v>
      </c>
      <c r="K71" s="223">
        <v>7352.1125588050963</v>
      </c>
      <c r="L71" s="242">
        <v>7647.7052795613545</v>
      </c>
      <c r="M71" s="24"/>
      <c r="N71" s="151"/>
      <c r="O71" s="162"/>
      <c r="P71" s="162"/>
      <c r="Q71" s="162"/>
      <c r="R71" s="162"/>
      <c r="S71" s="162"/>
      <c r="T71" s="162"/>
      <c r="U71" s="162"/>
    </row>
    <row r="72" spans="1:21">
      <c r="A72" s="8"/>
      <c r="B72" s="183" t="s">
        <v>719</v>
      </c>
      <c r="C72" s="184" t="s">
        <v>720</v>
      </c>
      <c r="D72" s="185">
        <v>0.66648960000000002</v>
      </c>
      <c r="E72" s="186">
        <v>1.0134444444444446</v>
      </c>
      <c r="F72" s="187">
        <v>6608.49136520911</v>
      </c>
      <c r="G72" s="188">
        <v>6608.49136520911</v>
      </c>
      <c r="H72" s="188">
        <v>6608.49136520911</v>
      </c>
      <c r="I72" s="279">
        <v>6795.1064865941089</v>
      </c>
      <c r="J72" s="188">
        <v>6981.7216079791078</v>
      </c>
      <c r="K72" s="189">
        <v>7168.3367293641095</v>
      </c>
      <c r="L72" s="206">
        <v>7456.129833824597</v>
      </c>
      <c r="M72" s="22"/>
      <c r="N72" s="151"/>
      <c r="O72" s="162"/>
      <c r="P72" s="162"/>
      <c r="Q72" s="162"/>
      <c r="R72" s="162"/>
      <c r="S72" s="162"/>
      <c r="T72" s="162"/>
      <c r="U72" s="162"/>
    </row>
    <row r="73" spans="1:21">
      <c r="A73" s="10"/>
      <c r="B73" s="183" t="s">
        <v>721</v>
      </c>
      <c r="C73" s="184" t="s">
        <v>722</v>
      </c>
      <c r="D73" s="185">
        <v>0.64733760000000007</v>
      </c>
      <c r="E73" s="186">
        <v>0.98448888888888886</v>
      </c>
      <c r="F73" s="187">
        <v>6440.7111176011194</v>
      </c>
      <c r="G73" s="188">
        <v>6440.7111176011194</v>
      </c>
      <c r="H73" s="188">
        <v>6440.7111176011194</v>
      </c>
      <c r="I73" s="279">
        <v>6621.9943783751196</v>
      </c>
      <c r="J73" s="188">
        <v>6803.2776391491225</v>
      </c>
      <c r="K73" s="189">
        <v>6984.5608999231226</v>
      </c>
      <c r="L73" s="206">
        <v>7264.5543880878386</v>
      </c>
      <c r="M73" s="23"/>
      <c r="N73" s="151"/>
      <c r="O73" s="162"/>
      <c r="P73" s="162"/>
      <c r="Q73" s="162"/>
      <c r="R73" s="162"/>
      <c r="S73" s="162"/>
      <c r="T73" s="162"/>
      <c r="U73" s="162"/>
    </row>
    <row r="74" spans="1:21">
      <c r="A74" s="12"/>
      <c r="B74" s="183" t="s">
        <v>723</v>
      </c>
      <c r="C74" s="184" t="s">
        <v>724</v>
      </c>
      <c r="D74" s="185">
        <v>0.62818560000000001</v>
      </c>
      <c r="E74" s="186">
        <v>0.95553333333333335</v>
      </c>
      <c r="F74" s="187">
        <v>6272.9308699931325</v>
      </c>
      <c r="G74" s="188">
        <v>6272.9308699931325</v>
      </c>
      <c r="H74" s="188">
        <v>6272.9308699931325</v>
      </c>
      <c r="I74" s="279">
        <v>6448.8822701561312</v>
      </c>
      <c r="J74" s="188">
        <v>6624.8336703191308</v>
      </c>
      <c r="K74" s="189">
        <v>6800.7850704821312</v>
      </c>
      <c r="L74" s="206">
        <v>7072.9789423510865</v>
      </c>
      <c r="M74" s="9"/>
      <c r="N74" s="151"/>
      <c r="O74" s="162"/>
      <c r="P74" s="162"/>
      <c r="Q74" s="162"/>
      <c r="R74" s="162"/>
      <c r="S74" s="162"/>
      <c r="T74" s="162"/>
      <c r="U74" s="162"/>
    </row>
    <row r="75" spans="1:21">
      <c r="A75" s="4"/>
      <c r="B75" s="183" t="s">
        <v>725</v>
      </c>
      <c r="C75" s="184" t="s">
        <v>726</v>
      </c>
      <c r="D75" s="185">
        <v>0.60903360000000006</v>
      </c>
      <c r="E75" s="186">
        <v>0.92657777777777783</v>
      </c>
      <c r="F75" s="187">
        <v>6051.9590749331564</v>
      </c>
      <c r="G75" s="188">
        <v>6051.9590749331564</v>
      </c>
      <c r="H75" s="188">
        <v>6051.9590749331564</v>
      </c>
      <c r="I75" s="279">
        <v>6222.5786144851581</v>
      </c>
      <c r="J75" s="188">
        <v>6393.1981540371571</v>
      </c>
      <c r="K75" s="189">
        <v>6563.8176935891561</v>
      </c>
      <c r="L75" s="206">
        <v>6825.7441934775752</v>
      </c>
      <c r="M75" s="42"/>
      <c r="N75" s="151"/>
      <c r="O75" s="162"/>
      <c r="P75" s="162"/>
      <c r="Q75" s="162"/>
      <c r="R75" s="162"/>
      <c r="S75" s="162"/>
      <c r="T75" s="162"/>
      <c r="U75" s="162"/>
    </row>
    <row r="76" spans="1:21" ht="15.75" thickBot="1">
      <c r="A76" s="19"/>
      <c r="B76" s="207" t="s">
        <v>727</v>
      </c>
      <c r="C76" s="192" t="s">
        <v>728</v>
      </c>
      <c r="D76" s="193">
        <v>0.58988160000000012</v>
      </c>
      <c r="E76" s="194">
        <v>0.89762222222222232</v>
      </c>
      <c r="F76" s="243">
        <v>5884.1788273251686</v>
      </c>
      <c r="G76" s="215">
        <v>5884.1788273251686</v>
      </c>
      <c r="H76" s="215">
        <v>5884.1788273251686</v>
      </c>
      <c r="I76" s="282">
        <v>6049.466506266167</v>
      </c>
      <c r="J76" s="215">
        <v>6214.754185207169</v>
      </c>
      <c r="K76" s="220">
        <v>6380.0418641481692</v>
      </c>
      <c r="L76" s="244">
        <v>6634.1687477408168</v>
      </c>
      <c r="M76" s="22"/>
      <c r="N76" s="151"/>
      <c r="O76" s="162"/>
      <c r="P76" s="162"/>
      <c r="Q76" s="162"/>
      <c r="R76" s="162"/>
      <c r="S76" s="162"/>
      <c r="T76" s="162"/>
      <c r="U76" s="162"/>
    </row>
    <row r="77" spans="1:21">
      <c r="A77" s="19"/>
      <c r="B77" s="199" t="s">
        <v>729</v>
      </c>
      <c r="C77" s="200" t="s">
        <v>730</v>
      </c>
      <c r="D77" s="201">
        <v>0.57072960000000006</v>
      </c>
      <c r="E77" s="202">
        <v>0.8686666666666667</v>
      </c>
      <c r="F77" s="237">
        <v>5716.398579717179</v>
      </c>
      <c r="G77" s="223">
        <v>5716.398579717179</v>
      </c>
      <c r="H77" s="223">
        <v>5716.398579717179</v>
      </c>
      <c r="I77" s="291">
        <v>5716.398579717179</v>
      </c>
      <c r="J77" s="223">
        <v>5716.398579717179</v>
      </c>
      <c r="K77" s="223">
        <v>5876.3543980471804</v>
      </c>
      <c r="L77" s="224">
        <v>6036.3102163771819</v>
      </c>
      <c r="M77" s="5"/>
      <c r="N77" s="151"/>
      <c r="O77" s="162"/>
      <c r="P77" s="162"/>
      <c r="Q77" s="162"/>
      <c r="R77" s="162"/>
      <c r="S77" s="162"/>
      <c r="T77" s="162"/>
      <c r="U77" s="162"/>
    </row>
    <row r="78" spans="1:21">
      <c r="A78" s="12"/>
      <c r="B78" s="183" t="s">
        <v>731</v>
      </c>
      <c r="C78" s="184" t="s">
        <v>732</v>
      </c>
      <c r="D78" s="185">
        <v>0.5515776</v>
      </c>
      <c r="E78" s="186">
        <v>0.83971111111111107</v>
      </c>
      <c r="F78" s="213">
        <v>5548.618332109193</v>
      </c>
      <c r="G78" s="189">
        <v>5548.618332109193</v>
      </c>
      <c r="H78" s="189">
        <v>5548.618332109193</v>
      </c>
      <c r="I78" s="286">
        <v>5548.618332109193</v>
      </c>
      <c r="J78" s="189">
        <v>5548.618332109193</v>
      </c>
      <c r="K78" s="189">
        <v>5703.2422898281911</v>
      </c>
      <c r="L78" s="190">
        <v>5857.866247547192</v>
      </c>
      <c r="M78" s="20"/>
      <c r="N78" s="151"/>
      <c r="O78" s="162"/>
      <c r="P78" s="162"/>
      <c r="Q78" s="162"/>
      <c r="R78" s="162"/>
      <c r="S78" s="162"/>
      <c r="T78" s="162"/>
      <c r="U78" s="162"/>
    </row>
    <row r="79" spans="1:21">
      <c r="A79" s="10"/>
      <c r="B79" s="183" t="s">
        <v>733</v>
      </c>
      <c r="C79" s="184" t="s">
        <v>734</v>
      </c>
      <c r="D79" s="185">
        <v>0.53242559999999994</v>
      </c>
      <c r="E79" s="186">
        <v>0.81075555555555556</v>
      </c>
      <c r="F79" s="213">
        <v>5380.8380845012043</v>
      </c>
      <c r="G79" s="189">
        <v>5380.8380845012043</v>
      </c>
      <c r="H79" s="189">
        <v>5380.8380845012043</v>
      </c>
      <c r="I79" s="286">
        <v>5380.8380845012043</v>
      </c>
      <c r="J79" s="189">
        <v>5380.8380845012043</v>
      </c>
      <c r="K79" s="189">
        <v>5530.1301816092055</v>
      </c>
      <c r="L79" s="190">
        <v>5679.4222787172066</v>
      </c>
      <c r="M79" s="18"/>
      <c r="N79" s="151"/>
      <c r="O79" s="162"/>
      <c r="P79" s="162"/>
      <c r="Q79" s="162"/>
      <c r="R79" s="162"/>
      <c r="S79" s="162"/>
      <c r="T79" s="162"/>
      <c r="U79" s="162"/>
    </row>
    <row r="80" spans="1:21">
      <c r="A80" s="19"/>
      <c r="B80" s="183" t="s">
        <v>735</v>
      </c>
      <c r="C80" s="184" t="s">
        <v>736</v>
      </c>
      <c r="D80" s="185">
        <v>0.51327360000000011</v>
      </c>
      <c r="E80" s="186">
        <v>0.78180000000000005</v>
      </c>
      <c r="F80" s="213">
        <v>5213.0578368932192</v>
      </c>
      <c r="G80" s="189">
        <v>5213.0578368932192</v>
      </c>
      <c r="H80" s="189">
        <v>5213.0578368932192</v>
      </c>
      <c r="I80" s="286">
        <v>5213.0578368932192</v>
      </c>
      <c r="J80" s="189">
        <v>5213.0578368932192</v>
      </c>
      <c r="K80" s="189">
        <v>5357.0180733902162</v>
      </c>
      <c r="L80" s="190">
        <v>5500.9783098872194</v>
      </c>
      <c r="M80" s="11"/>
      <c r="N80" s="151"/>
      <c r="O80" s="162"/>
      <c r="P80" s="162"/>
      <c r="Q80" s="162"/>
      <c r="R80" s="162"/>
      <c r="S80" s="162"/>
      <c r="T80" s="162"/>
      <c r="U80" s="162"/>
    </row>
    <row r="81" spans="1:21">
      <c r="A81" s="4"/>
      <c r="B81" s="183" t="s">
        <v>737</v>
      </c>
      <c r="C81" s="184" t="s">
        <v>738</v>
      </c>
      <c r="D81" s="185">
        <v>0.49412160000000011</v>
      </c>
      <c r="E81" s="186">
        <v>0.75284444444444454</v>
      </c>
      <c r="F81" s="213">
        <v>4992.0860418332422</v>
      </c>
      <c r="G81" s="189">
        <v>4992.0860418332422</v>
      </c>
      <c r="H81" s="189">
        <v>4992.0860418332422</v>
      </c>
      <c r="I81" s="286">
        <v>4992.0860418332422</v>
      </c>
      <c r="J81" s="189">
        <v>4992.0860418332422</v>
      </c>
      <c r="K81" s="189">
        <v>5130.7144177192413</v>
      </c>
      <c r="L81" s="190">
        <v>5269.3427936052394</v>
      </c>
      <c r="M81" s="11"/>
      <c r="N81" s="151"/>
      <c r="O81" s="162"/>
      <c r="P81" s="162"/>
      <c r="Q81" s="162"/>
      <c r="R81" s="162"/>
      <c r="S81" s="162"/>
      <c r="T81" s="162"/>
      <c r="U81" s="162"/>
    </row>
    <row r="82" spans="1:21" ht="15.75" thickBot="1">
      <c r="A82" s="10"/>
      <c r="B82" s="245" t="s">
        <v>739</v>
      </c>
      <c r="C82" s="246" t="s">
        <v>740</v>
      </c>
      <c r="D82" s="247">
        <v>0.47496960000000005</v>
      </c>
      <c r="E82" s="248">
        <v>0.72388888888888892</v>
      </c>
      <c r="F82" s="249">
        <v>4824.3057942252526</v>
      </c>
      <c r="G82" s="250">
        <v>4824.3057942252526</v>
      </c>
      <c r="H82" s="250">
        <v>4824.3057942252526</v>
      </c>
      <c r="I82" s="292">
        <v>4824.3057942252526</v>
      </c>
      <c r="J82" s="250">
        <v>4824.3057942252526</v>
      </c>
      <c r="K82" s="250">
        <v>4957.6023095002529</v>
      </c>
      <c r="L82" s="227">
        <v>5090.8988247752523</v>
      </c>
      <c r="M82" s="20"/>
      <c r="N82" s="151"/>
      <c r="O82" s="162"/>
      <c r="P82" s="162"/>
      <c r="Q82" s="162"/>
      <c r="R82" s="162"/>
      <c r="S82" s="162"/>
      <c r="T82" s="162"/>
      <c r="U82" s="162"/>
    </row>
    <row r="83" spans="1:21">
      <c r="A83" s="12"/>
      <c r="B83" s="199" t="s">
        <v>741</v>
      </c>
      <c r="C83" s="200" t="s">
        <v>742</v>
      </c>
      <c r="D83" s="201">
        <v>0.45581760000000004</v>
      </c>
      <c r="E83" s="202">
        <v>0.69493333333333329</v>
      </c>
      <c r="F83" s="251">
        <v>4656.5255466172648</v>
      </c>
      <c r="G83" s="252">
        <v>4656.5255466172648</v>
      </c>
      <c r="H83" s="252">
        <v>4656.5255466172648</v>
      </c>
      <c r="I83" s="293">
        <v>4656.5255466172648</v>
      </c>
      <c r="J83" s="252">
        <v>4656.5255466172648</v>
      </c>
      <c r="K83" s="252">
        <v>4656.5255466172648</v>
      </c>
      <c r="L83" s="253">
        <v>4656.5255466172648</v>
      </c>
      <c r="M83" s="5"/>
      <c r="N83" s="151"/>
      <c r="O83" s="162"/>
      <c r="P83" s="162"/>
      <c r="Q83" s="162"/>
      <c r="R83" s="162"/>
      <c r="S83" s="162"/>
      <c r="T83" s="162"/>
      <c r="U83" s="162"/>
    </row>
    <row r="84" spans="1:21">
      <c r="A84" s="10"/>
      <c r="B84" s="183" t="s">
        <v>743</v>
      </c>
      <c r="C84" s="184" t="s">
        <v>744</v>
      </c>
      <c r="D84" s="185">
        <v>0.43666559999999999</v>
      </c>
      <c r="E84" s="186">
        <v>0.66597777777777778</v>
      </c>
      <c r="F84" s="254">
        <v>4488.7452990092761</v>
      </c>
      <c r="G84" s="255">
        <v>4488.7452990092761</v>
      </c>
      <c r="H84" s="255">
        <v>4488.7452990092761</v>
      </c>
      <c r="I84" s="294">
        <v>4488.7452990092761</v>
      </c>
      <c r="J84" s="255">
        <v>4488.7452990092761</v>
      </c>
      <c r="K84" s="255">
        <v>4488.7452990092761</v>
      </c>
      <c r="L84" s="256">
        <v>4488.7452990092761</v>
      </c>
      <c r="M84" s="11"/>
      <c r="N84" s="151"/>
      <c r="O84" s="162"/>
      <c r="P84" s="162"/>
      <c r="Q84" s="162"/>
      <c r="R84" s="162"/>
      <c r="S84" s="162"/>
      <c r="T84" s="162"/>
      <c r="U84" s="162"/>
    </row>
    <row r="85" spans="1:21">
      <c r="A85" s="12"/>
      <c r="B85" s="183" t="s">
        <v>745</v>
      </c>
      <c r="C85" s="184" t="s">
        <v>746</v>
      </c>
      <c r="D85" s="185">
        <v>0.41751360000000004</v>
      </c>
      <c r="E85" s="186">
        <v>0.63702222222222227</v>
      </c>
      <c r="F85" s="254">
        <v>4320.9650514012874</v>
      </c>
      <c r="G85" s="255">
        <v>4320.9650514012874</v>
      </c>
      <c r="H85" s="255">
        <v>4320.9650514012874</v>
      </c>
      <c r="I85" s="294">
        <v>4320.9650514012874</v>
      </c>
      <c r="J85" s="255">
        <v>4320.9650514012874</v>
      </c>
      <c r="K85" s="255">
        <v>4320.9650514012874</v>
      </c>
      <c r="L85" s="256">
        <v>4320.9650514012874</v>
      </c>
      <c r="M85" s="18"/>
      <c r="N85" s="151"/>
      <c r="O85" s="162"/>
      <c r="P85" s="162"/>
      <c r="Q85" s="162"/>
      <c r="R85" s="162"/>
      <c r="S85" s="162"/>
      <c r="T85" s="162"/>
      <c r="U85" s="162"/>
    </row>
    <row r="86" spans="1:21">
      <c r="A86" s="12"/>
      <c r="B86" s="183" t="s">
        <v>747</v>
      </c>
      <c r="C86" s="184" t="s">
        <v>748</v>
      </c>
      <c r="D86" s="185">
        <v>0.39836160000000009</v>
      </c>
      <c r="E86" s="186">
        <v>0.60806666666666676</v>
      </c>
      <c r="F86" s="254">
        <v>4153.1848037933014</v>
      </c>
      <c r="G86" s="255">
        <v>4153.1848037933014</v>
      </c>
      <c r="H86" s="255">
        <v>4153.1848037933014</v>
      </c>
      <c r="I86" s="294">
        <v>4153.1848037933014</v>
      </c>
      <c r="J86" s="255">
        <v>4153.1848037933014</v>
      </c>
      <c r="K86" s="255">
        <v>4153.1848037933014</v>
      </c>
      <c r="L86" s="256">
        <v>4153.1848037933014</v>
      </c>
      <c r="M86" s="5"/>
      <c r="N86" s="151"/>
      <c r="O86" s="162"/>
      <c r="P86" s="162"/>
      <c r="Q86" s="162"/>
      <c r="R86" s="162"/>
      <c r="S86" s="162"/>
      <c r="T86" s="162"/>
      <c r="U86" s="162"/>
    </row>
    <row r="87" spans="1:21">
      <c r="A87" s="19"/>
      <c r="B87" s="183" t="s">
        <v>749</v>
      </c>
      <c r="C87" s="184" t="s">
        <v>750</v>
      </c>
      <c r="D87" s="185">
        <v>0.37920960000000004</v>
      </c>
      <c r="E87" s="186">
        <v>0.57911111111111113</v>
      </c>
      <c r="F87" s="254">
        <v>3932.2130087333244</v>
      </c>
      <c r="G87" s="255">
        <v>3932.2130087333244</v>
      </c>
      <c r="H87" s="255">
        <v>3932.2130087333244</v>
      </c>
      <c r="I87" s="294">
        <v>3932.2130087333244</v>
      </c>
      <c r="J87" s="255">
        <v>3932.2130087333244</v>
      </c>
      <c r="K87" s="255">
        <v>3932.2130087333244</v>
      </c>
      <c r="L87" s="256">
        <v>3932.2130087333244</v>
      </c>
      <c r="M87" s="20"/>
      <c r="N87" s="151"/>
      <c r="O87" s="162"/>
      <c r="P87" s="162"/>
      <c r="Q87" s="162"/>
      <c r="R87" s="162"/>
      <c r="S87" s="162"/>
      <c r="T87" s="162"/>
      <c r="U87" s="162"/>
    </row>
    <row r="88" spans="1:21" ht="15.75" thickBot="1">
      <c r="A88" s="4"/>
      <c r="B88" s="207" t="s">
        <v>751</v>
      </c>
      <c r="C88" s="192" t="s">
        <v>752</v>
      </c>
      <c r="D88" s="193">
        <v>0.36005760000000003</v>
      </c>
      <c r="E88" s="194">
        <v>0.55015555555555551</v>
      </c>
      <c r="F88" s="257">
        <v>3764.4327611253366</v>
      </c>
      <c r="G88" s="258">
        <v>3764.4327611253366</v>
      </c>
      <c r="H88" s="258">
        <v>3764.4327611253366</v>
      </c>
      <c r="I88" s="295">
        <v>3764.4327611253366</v>
      </c>
      <c r="J88" s="258">
        <v>3764.4327611253366</v>
      </c>
      <c r="K88" s="258">
        <v>3764.4327611253366</v>
      </c>
      <c r="L88" s="259">
        <v>3764.4327611253366</v>
      </c>
      <c r="M88" s="5"/>
      <c r="N88" s="151"/>
      <c r="O88" s="162"/>
      <c r="P88" s="162"/>
      <c r="Q88" s="162"/>
      <c r="R88" s="162"/>
      <c r="S88" s="162"/>
      <c r="T88" s="162"/>
      <c r="U88" s="162"/>
    </row>
    <row r="89" spans="1:21">
      <c r="A89" s="19"/>
      <c r="B89" s="175" t="s">
        <v>753</v>
      </c>
      <c r="C89" s="176" t="s">
        <v>754</v>
      </c>
      <c r="D89" s="177">
        <v>0.34090560000000003</v>
      </c>
      <c r="E89" s="178">
        <v>0.5212</v>
      </c>
      <c r="F89" s="260">
        <v>3596.6525135173488</v>
      </c>
      <c r="G89" s="261">
        <v>3596.6525135173488</v>
      </c>
      <c r="H89" s="261">
        <v>3596.6525135173488</v>
      </c>
      <c r="I89" s="296">
        <v>3596.6525135173488</v>
      </c>
      <c r="J89" s="261">
        <v>3596.6525135173488</v>
      </c>
      <c r="K89" s="261">
        <v>3596.6525135173488</v>
      </c>
      <c r="L89" s="262">
        <v>3596.6525135173488</v>
      </c>
      <c r="M89" s="20"/>
      <c r="N89" s="151"/>
      <c r="O89" s="162"/>
      <c r="P89" s="162"/>
      <c r="Q89" s="162"/>
      <c r="R89" s="162"/>
      <c r="S89" s="162"/>
      <c r="T89" s="162"/>
      <c r="U89" s="162"/>
    </row>
    <row r="90" spans="1:21">
      <c r="A90" s="12"/>
      <c r="B90" s="183" t="s">
        <v>755</v>
      </c>
      <c r="C90" s="184" t="s">
        <v>756</v>
      </c>
      <c r="D90" s="185">
        <v>0.32175359999999997</v>
      </c>
      <c r="E90" s="186">
        <v>0.49224444444444443</v>
      </c>
      <c r="F90" s="254">
        <v>3428.8722659093601</v>
      </c>
      <c r="G90" s="255">
        <v>3428.8722659093601</v>
      </c>
      <c r="H90" s="255">
        <v>3428.8722659093601</v>
      </c>
      <c r="I90" s="294">
        <v>3428.8722659093601</v>
      </c>
      <c r="J90" s="255">
        <v>3428.8722659093601</v>
      </c>
      <c r="K90" s="255">
        <v>3428.8722659093601</v>
      </c>
      <c r="L90" s="256">
        <v>3428.8722659093601</v>
      </c>
      <c r="M90" s="20"/>
      <c r="N90" s="151"/>
      <c r="O90" s="162"/>
      <c r="P90" s="162"/>
      <c r="Q90" s="162"/>
      <c r="R90" s="162"/>
      <c r="S90" s="162"/>
      <c r="T90" s="162"/>
      <c r="U90" s="162"/>
    </row>
    <row r="91" spans="1:21" ht="15.75" thickBot="1">
      <c r="A91" s="12"/>
      <c r="B91" s="207" t="s">
        <v>757</v>
      </c>
      <c r="C91" s="192" t="s">
        <v>758</v>
      </c>
      <c r="D91" s="193">
        <v>0.30260160000000003</v>
      </c>
      <c r="E91" s="194">
        <v>0.46328888888888892</v>
      </c>
      <c r="F91" s="257">
        <v>3261.0920183013727</v>
      </c>
      <c r="G91" s="258">
        <v>3261.0920183013727</v>
      </c>
      <c r="H91" s="258">
        <v>3261.0920183013727</v>
      </c>
      <c r="I91" s="295">
        <v>3261.0920183013727</v>
      </c>
      <c r="J91" s="258">
        <v>3261.0920183013727</v>
      </c>
      <c r="K91" s="258">
        <v>3261.0920183013727</v>
      </c>
      <c r="L91" s="259">
        <v>3261.0920183013727</v>
      </c>
      <c r="M91" s="11"/>
      <c r="N91" s="151"/>
      <c r="O91" s="162"/>
      <c r="P91" s="162"/>
      <c r="Q91" s="162"/>
      <c r="R91" s="162"/>
      <c r="S91" s="162"/>
      <c r="T91" s="162"/>
      <c r="U91" s="162"/>
    </row>
    <row r="92" spans="1:21" ht="15.75" thickBot="1">
      <c r="A92" s="19"/>
      <c r="B92" s="797" t="s">
        <v>1336</v>
      </c>
      <c r="C92" s="798"/>
      <c r="D92" s="798"/>
      <c r="E92" s="798"/>
      <c r="F92" s="798"/>
      <c r="G92" s="798"/>
      <c r="H92" s="798"/>
      <c r="I92" s="798"/>
      <c r="J92" s="798"/>
      <c r="K92" s="798"/>
      <c r="L92" s="799"/>
      <c r="M92" s="11"/>
      <c r="O92" s="162"/>
    </row>
    <row r="93" spans="1:21">
      <c r="A93" s="19"/>
      <c r="B93" s="199" t="s">
        <v>759</v>
      </c>
      <c r="C93" s="200" t="s">
        <v>760</v>
      </c>
      <c r="D93" s="201">
        <v>2.1508896000000002</v>
      </c>
      <c r="E93" s="202">
        <v>3.3410000000000002</v>
      </c>
      <c r="F93" s="263">
        <v>29126.21283280677</v>
      </c>
      <c r="G93" s="264"/>
      <c r="H93" s="264"/>
      <c r="I93" s="297"/>
      <c r="J93" s="264"/>
      <c r="K93" s="264"/>
      <c r="L93" s="265"/>
      <c r="M93" s="5"/>
      <c r="O93" s="162"/>
      <c r="P93" s="163"/>
      <c r="Q93" s="163"/>
      <c r="R93" s="163"/>
      <c r="S93" s="163"/>
      <c r="T93" s="163"/>
      <c r="U93" s="163"/>
    </row>
    <row r="94" spans="1:21">
      <c r="A94" s="12"/>
      <c r="B94" s="183" t="s">
        <v>761</v>
      </c>
      <c r="C94" s="184" t="s">
        <v>762</v>
      </c>
      <c r="D94" s="185">
        <v>2.1269376000000002</v>
      </c>
      <c r="E94" s="186">
        <v>3.3038777777777781</v>
      </c>
      <c r="F94" s="266">
        <v>28838.625631167019</v>
      </c>
      <c r="G94" s="267"/>
      <c r="H94" s="267"/>
      <c r="I94" s="298"/>
      <c r="J94" s="267"/>
      <c r="K94" s="267"/>
      <c r="L94" s="268"/>
      <c r="M94" s="18"/>
      <c r="O94" s="162"/>
      <c r="P94" s="163"/>
      <c r="Q94" s="163"/>
      <c r="R94" s="163"/>
      <c r="S94" s="163"/>
      <c r="T94" s="163"/>
      <c r="U94" s="163"/>
    </row>
    <row r="95" spans="1:21">
      <c r="A95" s="37"/>
      <c r="B95" s="183" t="s">
        <v>763</v>
      </c>
      <c r="C95" s="184" t="s">
        <v>764</v>
      </c>
      <c r="D95" s="185">
        <v>2.1029856000000002</v>
      </c>
      <c r="E95" s="186">
        <v>3.2667555555555561</v>
      </c>
      <c r="F95" s="266">
        <v>28486.957184107519</v>
      </c>
      <c r="G95" s="267"/>
      <c r="H95" s="267"/>
      <c r="I95" s="298"/>
      <c r="J95" s="267"/>
      <c r="K95" s="267"/>
      <c r="L95" s="268"/>
      <c r="M95" s="11"/>
      <c r="O95" s="162"/>
      <c r="P95" s="163"/>
      <c r="Q95" s="163"/>
      <c r="R95" s="163"/>
      <c r="S95" s="163"/>
      <c r="T95" s="163"/>
      <c r="U95" s="163"/>
    </row>
    <row r="96" spans="1:21">
      <c r="A96" s="39"/>
      <c r="B96" s="183" t="s">
        <v>765</v>
      </c>
      <c r="C96" s="184" t="s">
        <v>766</v>
      </c>
      <c r="D96" s="185">
        <v>2.0790336000000003</v>
      </c>
      <c r="E96" s="186">
        <v>3.2296333333333331</v>
      </c>
      <c r="F96" s="266">
        <v>28199.369982467764</v>
      </c>
      <c r="G96" s="267"/>
      <c r="H96" s="267"/>
      <c r="I96" s="298"/>
      <c r="J96" s="267"/>
      <c r="K96" s="267"/>
      <c r="L96" s="268"/>
      <c r="M96" s="18"/>
      <c r="O96" s="162"/>
      <c r="P96" s="163"/>
      <c r="Q96" s="163"/>
      <c r="R96" s="163"/>
      <c r="S96" s="163"/>
      <c r="T96" s="163"/>
      <c r="U96" s="163"/>
    </row>
    <row r="97" spans="1:21">
      <c r="A97" s="8"/>
      <c r="B97" s="183" t="s">
        <v>767</v>
      </c>
      <c r="C97" s="184" t="s">
        <v>768</v>
      </c>
      <c r="D97" s="185">
        <v>2.0550816000000003</v>
      </c>
      <c r="E97" s="186">
        <v>3.1925111111111111</v>
      </c>
      <c r="F97" s="266">
        <v>27847.701535408261</v>
      </c>
      <c r="G97" s="267"/>
      <c r="H97" s="267"/>
      <c r="I97" s="298"/>
      <c r="J97" s="267"/>
      <c r="K97" s="267"/>
      <c r="L97" s="268"/>
      <c r="M97" s="5"/>
      <c r="O97" s="162"/>
      <c r="P97" s="163"/>
      <c r="Q97" s="163"/>
      <c r="R97" s="163"/>
      <c r="S97" s="163"/>
      <c r="T97" s="163"/>
      <c r="U97" s="163"/>
    </row>
    <row r="98" spans="1:21" ht="15.75" thickBot="1">
      <c r="A98" s="38"/>
      <c r="B98" s="207" t="s">
        <v>769</v>
      </c>
      <c r="C98" s="192" t="s">
        <v>770</v>
      </c>
      <c r="D98" s="193">
        <v>2.0311296000000003</v>
      </c>
      <c r="E98" s="194">
        <v>3.155388888888889</v>
      </c>
      <c r="F98" s="269">
        <v>27560.114333768506</v>
      </c>
      <c r="G98" s="270"/>
      <c r="H98" s="270"/>
      <c r="I98" s="299"/>
      <c r="J98" s="270"/>
      <c r="K98" s="270"/>
      <c r="L98" s="271"/>
      <c r="M98" s="20"/>
      <c r="O98" s="162"/>
      <c r="P98" s="163"/>
      <c r="Q98" s="163"/>
      <c r="R98" s="163"/>
      <c r="S98" s="163"/>
      <c r="T98" s="163"/>
      <c r="U98" s="163"/>
    </row>
    <row r="99" spans="1:21">
      <c r="A99" s="41"/>
      <c r="B99" s="199" t="s">
        <v>771</v>
      </c>
      <c r="C99" s="200" t="s">
        <v>772</v>
      </c>
      <c r="D99" s="201">
        <v>2.0071776000000003</v>
      </c>
      <c r="E99" s="202">
        <v>3.118266666666667</v>
      </c>
      <c r="F99" s="263">
        <v>25416.940721413008</v>
      </c>
      <c r="G99" s="264">
        <v>27656.322178032999</v>
      </c>
      <c r="H99" s="264"/>
      <c r="I99" s="297"/>
      <c r="J99" s="264"/>
      <c r="K99" s="264"/>
      <c r="L99" s="265"/>
      <c r="M99" s="11"/>
      <c r="O99" s="162"/>
      <c r="P99" s="162"/>
      <c r="Q99" s="163"/>
      <c r="R99" s="163"/>
      <c r="S99" s="163"/>
      <c r="T99" s="163"/>
      <c r="U99" s="163"/>
    </row>
    <row r="100" spans="1:21">
      <c r="A100" s="6"/>
      <c r="B100" s="183" t="s">
        <v>773</v>
      </c>
      <c r="C100" s="184" t="s">
        <v>774</v>
      </c>
      <c r="D100" s="185">
        <v>1.9832256000000001</v>
      </c>
      <c r="E100" s="186">
        <v>3.0811444444444449</v>
      </c>
      <c r="F100" s="266">
        <v>25150.680962217248</v>
      </c>
      <c r="G100" s="267">
        <v>27363.403115782246</v>
      </c>
      <c r="H100" s="267"/>
      <c r="I100" s="298"/>
      <c r="J100" s="267"/>
      <c r="K100" s="267"/>
      <c r="L100" s="268"/>
      <c r="M100" s="11"/>
      <c r="O100" s="162"/>
      <c r="P100" s="162"/>
      <c r="Q100" s="163"/>
      <c r="R100" s="163"/>
      <c r="S100" s="163"/>
      <c r="T100" s="163"/>
      <c r="U100" s="163"/>
    </row>
    <row r="101" spans="1:21">
      <c r="A101" s="8"/>
      <c r="B101" s="183" t="s">
        <v>775</v>
      </c>
      <c r="C101" s="184" t="s">
        <v>776</v>
      </c>
      <c r="D101" s="185">
        <v>1.9592736000000002</v>
      </c>
      <c r="E101" s="186">
        <v>3.044022222222222</v>
      </c>
      <c r="F101" s="266">
        <v>24820.339957601747</v>
      </c>
      <c r="G101" s="267">
        <v>27006.402808111747</v>
      </c>
      <c r="H101" s="267"/>
      <c r="I101" s="298"/>
      <c r="J101" s="267"/>
      <c r="K101" s="267"/>
      <c r="L101" s="268"/>
      <c r="M101" s="20"/>
      <c r="O101" s="162"/>
      <c r="P101" s="162"/>
      <c r="Q101" s="163"/>
      <c r="R101" s="163"/>
      <c r="S101" s="163"/>
      <c r="T101" s="163"/>
      <c r="U101" s="163"/>
    </row>
    <row r="102" spans="1:21">
      <c r="A102" s="10"/>
      <c r="B102" s="183" t="s">
        <v>777</v>
      </c>
      <c r="C102" s="184" t="s">
        <v>778</v>
      </c>
      <c r="D102" s="185">
        <v>1.9353216000000002</v>
      </c>
      <c r="E102" s="186">
        <v>3.0068999999999999</v>
      </c>
      <c r="F102" s="266">
        <v>24554.080198405998</v>
      </c>
      <c r="G102" s="267">
        <v>26713.483745860995</v>
      </c>
      <c r="H102" s="267"/>
      <c r="I102" s="298"/>
      <c r="J102" s="267"/>
      <c r="K102" s="267"/>
      <c r="L102" s="268"/>
      <c r="M102" s="5"/>
      <c r="O102" s="162"/>
      <c r="P102" s="162"/>
      <c r="Q102" s="163"/>
      <c r="R102" s="163"/>
      <c r="S102" s="163"/>
      <c r="T102" s="163"/>
      <c r="U102" s="163"/>
    </row>
    <row r="103" spans="1:21">
      <c r="A103" s="12"/>
      <c r="B103" s="183" t="s">
        <v>779</v>
      </c>
      <c r="C103" s="184" t="s">
        <v>780</v>
      </c>
      <c r="D103" s="185">
        <v>1.9113696000000002</v>
      </c>
      <c r="E103" s="186">
        <v>2.9697777777777778</v>
      </c>
      <c r="F103" s="266">
        <v>24223.73919379049</v>
      </c>
      <c r="G103" s="267">
        <v>26356.483438190488</v>
      </c>
      <c r="H103" s="267"/>
      <c r="I103" s="298"/>
      <c r="J103" s="267"/>
      <c r="K103" s="267"/>
      <c r="L103" s="268"/>
      <c r="M103" s="18"/>
      <c r="O103" s="162"/>
      <c r="P103" s="162"/>
      <c r="Q103" s="163"/>
      <c r="R103" s="163"/>
      <c r="S103" s="163"/>
      <c r="T103" s="163"/>
      <c r="U103" s="163"/>
    </row>
    <row r="104" spans="1:21" ht="15.75" thickBot="1">
      <c r="A104" s="4"/>
      <c r="B104" s="207" t="s">
        <v>781</v>
      </c>
      <c r="C104" s="192" t="s">
        <v>782</v>
      </c>
      <c r="D104" s="193">
        <v>1.8874176</v>
      </c>
      <c r="E104" s="194">
        <v>2.9326555555555558</v>
      </c>
      <c r="F104" s="272">
        <v>23957.479434594738</v>
      </c>
      <c r="G104" s="273">
        <v>26063.564375939739</v>
      </c>
      <c r="H104" s="273"/>
      <c r="I104" s="300"/>
      <c r="J104" s="273"/>
      <c r="K104" s="273"/>
      <c r="L104" s="274"/>
      <c r="M104" s="20"/>
      <c r="O104" s="162"/>
      <c r="P104" s="162"/>
      <c r="Q104" s="163"/>
      <c r="R104" s="163"/>
      <c r="S104" s="163"/>
      <c r="T104" s="163"/>
      <c r="U104" s="163"/>
    </row>
    <row r="105" spans="1:21">
      <c r="A105" s="19"/>
      <c r="B105" s="199" t="s">
        <v>783</v>
      </c>
      <c r="C105" s="200" t="s">
        <v>784</v>
      </c>
      <c r="D105" s="201">
        <v>1.8634656000000001</v>
      </c>
      <c r="E105" s="202">
        <v>2.8955333333333333</v>
      </c>
      <c r="F105" s="263">
        <v>22234.307997493699</v>
      </c>
      <c r="G105" s="264">
        <v>24043.023557637236</v>
      </c>
      <c r="H105" s="264">
        <v>25706.564068269239</v>
      </c>
      <c r="I105" s="297"/>
      <c r="J105" s="264"/>
      <c r="K105" s="264"/>
      <c r="L105" s="265"/>
      <c r="M105" s="5"/>
      <c r="O105" s="162"/>
      <c r="P105" s="162"/>
      <c r="Q105" s="162"/>
      <c r="R105" s="163"/>
      <c r="S105" s="163"/>
      <c r="T105" s="163"/>
      <c r="U105" s="163"/>
    </row>
    <row r="106" spans="1:21">
      <c r="A106" s="19"/>
      <c r="B106" s="183" t="s">
        <v>785</v>
      </c>
      <c r="C106" s="184" t="s">
        <v>786</v>
      </c>
      <c r="D106" s="185">
        <v>1.8395136000000001</v>
      </c>
      <c r="E106" s="186">
        <v>2.8584111111111112</v>
      </c>
      <c r="F106" s="266">
        <v>21931.012269055183</v>
      </c>
      <c r="G106" s="267">
        <v>23712.220223410735</v>
      </c>
      <c r="H106" s="267">
        <v>25354.433291598732</v>
      </c>
      <c r="I106" s="298"/>
      <c r="J106" s="267"/>
      <c r="K106" s="267"/>
      <c r="L106" s="268"/>
      <c r="M106" s="5"/>
      <c r="O106" s="162"/>
      <c r="P106" s="162"/>
      <c r="Q106" s="162"/>
      <c r="R106" s="163"/>
      <c r="S106" s="163"/>
      <c r="T106" s="163"/>
      <c r="U106" s="163"/>
    </row>
    <row r="107" spans="1:21">
      <c r="A107" s="12"/>
      <c r="B107" s="183" t="s">
        <v>787</v>
      </c>
      <c r="C107" s="184" t="s">
        <v>788</v>
      </c>
      <c r="D107" s="185">
        <v>1.8155616000000001</v>
      </c>
      <c r="E107" s="186">
        <v>2.8212888888888887</v>
      </c>
      <c r="F107" s="266">
        <v>21678.506312753434</v>
      </c>
      <c r="G107" s="267">
        <v>23440.628603603978</v>
      </c>
      <c r="H107" s="267">
        <v>25061.514229347977</v>
      </c>
      <c r="I107" s="298"/>
      <c r="J107" s="267"/>
      <c r="K107" s="267"/>
      <c r="L107" s="268"/>
      <c r="M107" s="5"/>
      <c r="O107" s="162"/>
      <c r="P107" s="162"/>
      <c r="Q107" s="162"/>
      <c r="R107" s="163"/>
      <c r="S107" s="163"/>
      <c r="T107" s="163"/>
      <c r="U107" s="163"/>
    </row>
    <row r="108" spans="1:21">
      <c r="A108" s="10"/>
      <c r="B108" s="183" t="s">
        <v>789</v>
      </c>
      <c r="C108" s="184" t="s">
        <v>790</v>
      </c>
      <c r="D108" s="185">
        <v>1.7916096000000001</v>
      </c>
      <c r="E108" s="186">
        <v>2.7841666666666667</v>
      </c>
      <c r="F108" s="266">
        <v>21370.341053314918</v>
      </c>
      <c r="G108" s="267">
        <v>23104.95573837747</v>
      </c>
      <c r="H108" s="267">
        <v>24704.513921677473</v>
      </c>
      <c r="I108" s="298"/>
      <c r="J108" s="267"/>
      <c r="K108" s="267"/>
      <c r="L108" s="268"/>
      <c r="M108" s="18"/>
      <c r="O108" s="162"/>
      <c r="P108" s="162"/>
      <c r="Q108" s="162"/>
      <c r="R108" s="163"/>
      <c r="S108" s="163"/>
      <c r="T108" s="163"/>
      <c r="U108" s="163"/>
    </row>
    <row r="109" spans="1:21">
      <c r="A109" s="19"/>
      <c r="B109" s="183" t="s">
        <v>791</v>
      </c>
      <c r="C109" s="184" t="s">
        <v>792</v>
      </c>
      <c r="D109" s="185">
        <v>1.7676575999999999</v>
      </c>
      <c r="E109" s="186">
        <v>2.7470444444444446</v>
      </c>
      <c r="F109" s="266">
        <v>21117.835097013165</v>
      </c>
      <c r="G109" s="267">
        <v>22833.36411857072</v>
      </c>
      <c r="H109" s="267">
        <v>24411.594859426725</v>
      </c>
      <c r="I109" s="298"/>
      <c r="J109" s="267"/>
      <c r="K109" s="267"/>
      <c r="L109" s="268"/>
      <c r="M109" s="20"/>
      <c r="O109" s="162"/>
      <c r="P109" s="162"/>
      <c r="Q109" s="162"/>
      <c r="R109" s="163"/>
      <c r="S109" s="163"/>
      <c r="T109" s="163"/>
      <c r="U109" s="163"/>
    </row>
    <row r="110" spans="1:21" ht="15.75" thickBot="1">
      <c r="A110" s="4"/>
      <c r="B110" s="207" t="s">
        <v>793</v>
      </c>
      <c r="C110" s="192" t="s">
        <v>794</v>
      </c>
      <c r="D110" s="193">
        <v>1.7437056000000002</v>
      </c>
      <c r="E110" s="194">
        <v>2.7099222222222221</v>
      </c>
      <c r="F110" s="272">
        <v>20865.329140711412</v>
      </c>
      <c r="G110" s="273">
        <v>22561.772498763967</v>
      </c>
      <c r="H110" s="273">
        <v>24118.675797175973</v>
      </c>
      <c r="I110" s="300"/>
      <c r="J110" s="273"/>
      <c r="K110" s="273"/>
      <c r="L110" s="274"/>
      <c r="M110" s="20"/>
      <c r="O110" s="162"/>
      <c r="P110" s="162"/>
      <c r="Q110" s="162"/>
      <c r="R110" s="163"/>
      <c r="S110" s="163"/>
      <c r="T110" s="163"/>
      <c r="U110" s="163"/>
    </row>
    <row r="111" spans="1:21">
      <c r="A111" s="10"/>
      <c r="B111" s="199" t="s">
        <v>795</v>
      </c>
      <c r="C111" s="200" t="s">
        <v>796</v>
      </c>
      <c r="D111" s="201">
        <v>1.7197536</v>
      </c>
      <c r="E111" s="202">
        <v>2.6728000000000001</v>
      </c>
      <c r="F111" s="275">
        <v>19544.924137634047</v>
      </c>
      <c r="G111" s="276">
        <v>20577.726816360966</v>
      </c>
      <c r="H111" s="276">
        <v>22249.955548058191</v>
      </c>
      <c r="I111" s="301">
        <v>23785.531404026187</v>
      </c>
      <c r="J111" s="276"/>
      <c r="K111" s="276"/>
      <c r="L111" s="277"/>
      <c r="M111" s="5"/>
      <c r="O111" s="162"/>
      <c r="P111" s="162"/>
      <c r="Q111" s="162"/>
      <c r="R111" s="162"/>
      <c r="S111" s="163"/>
      <c r="T111" s="163"/>
      <c r="U111" s="163"/>
    </row>
    <row r="112" spans="1:21">
      <c r="A112" s="12"/>
      <c r="B112" s="183" t="s">
        <v>797</v>
      </c>
      <c r="C112" s="184" t="s">
        <v>798</v>
      </c>
      <c r="D112" s="185">
        <v>1.6958016</v>
      </c>
      <c r="E112" s="186">
        <v>2.6356777777777776</v>
      </c>
      <c r="F112" s="266">
        <v>19305.091905610185</v>
      </c>
      <c r="G112" s="267">
        <v>20324.731026606434</v>
      </c>
      <c r="H112" s="267">
        <v>21977.764609548976</v>
      </c>
      <c r="I112" s="298">
        <v>23492.013023072981</v>
      </c>
      <c r="J112" s="267"/>
      <c r="K112" s="267"/>
      <c r="L112" s="268"/>
      <c r="M112" s="18"/>
      <c r="O112" s="162"/>
      <c r="P112" s="162"/>
      <c r="Q112" s="162"/>
      <c r="R112" s="162"/>
      <c r="S112" s="163"/>
      <c r="T112" s="163"/>
      <c r="U112" s="163"/>
    </row>
    <row r="113" spans="1:21">
      <c r="A113" s="10"/>
      <c r="B113" s="183" t="s">
        <v>799</v>
      </c>
      <c r="C113" s="184" t="s">
        <v>800</v>
      </c>
      <c r="D113" s="185">
        <v>1.6718496000000003</v>
      </c>
      <c r="E113" s="186">
        <v>2.5985555555555555</v>
      </c>
      <c r="F113" s="266">
        <v>19011.376636017456</v>
      </c>
      <c r="G113" s="267">
        <v>20015.352362774363</v>
      </c>
      <c r="H113" s="267">
        <v>21640.659369429566</v>
      </c>
      <c r="I113" s="298">
        <v>23133.580340509561</v>
      </c>
      <c r="J113" s="267"/>
      <c r="K113" s="267"/>
      <c r="L113" s="268"/>
      <c r="M113" s="18"/>
      <c r="O113" s="162"/>
      <c r="P113" s="162"/>
      <c r="Q113" s="162"/>
      <c r="R113" s="162"/>
      <c r="S113" s="163"/>
      <c r="T113" s="163"/>
      <c r="U113" s="163"/>
    </row>
    <row r="114" spans="1:21">
      <c r="A114" s="12"/>
      <c r="B114" s="183" t="s">
        <v>801</v>
      </c>
      <c r="C114" s="184" t="s">
        <v>802</v>
      </c>
      <c r="D114" s="185">
        <v>1.6478976000000001</v>
      </c>
      <c r="E114" s="186">
        <v>2.5614333333333335</v>
      </c>
      <c r="F114" s="266">
        <v>18771.544403993586</v>
      </c>
      <c r="G114" s="267">
        <v>19762.356573019828</v>
      </c>
      <c r="H114" s="267">
        <v>21368.468430920348</v>
      </c>
      <c r="I114" s="298">
        <v>22840.061959556355</v>
      </c>
      <c r="J114" s="267"/>
      <c r="K114" s="267"/>
      <c r="L114" s="268"/>
      <c r="M114" s="11"/>
      <c r="O114" s="162"/>
      <c r="P114" s="162"/>
      <c r="Q114" s="162"/>
      <c r="R114" s="162"/>
      <c r="S114" s="163"/>
      <c r="T114" s="163"/>
      <c r="U114" s="163"/>
    </row>
    <row r="115" spans="1:21">
      <c r="A115" s="12"/>
      <c r="B115" s="183" t="s">
        <v>803</v>
      </c>
      <c r="C115" s="184" t="s">
        <v>804</v>
      </c>
      <c r="D115" s="185">
        <v>1.6239456000000001</v>
      </c>
      <c r="E115" s="186">
        <v>2.524311111111111</v>
      </c>
      <c r="F115" s="266">
        <v>18477.829134400858</v>
      </c>
      <c r="G115" s="267">
        <v>19452.977909187761</v>
      </c>
      <c r="H115" s="267">
        <v>21031.36319080093</v>
      </c>
      <c r="I115" s="298">
        <v>22481.629276992931</v>
      </c>
      <c r="J115" s="267"/>
      <c r="K115" s="267"/>
      <c r="L115" s="268"/>
      <c r="M115" s="20"/>
      <c r="O115" s="162"/>
      <c r="P115" s="162"/>
      <c r="Q115" s="162"/>
      <c r="R115" s="162"/>
      <c r="S115" s="163"/>
      <c r="T115" s="163"/>
      <c r="U115" s="163"/>
    </row>
    <row r="116" spans="1:21" ht="15.75" thickBot="1">
      <c r="A116" s="19"/>
      <c r="B116" s="207" t="s">
        <v>805</v>
      </c>
      <c r="C116" s="192" t="s">
        <v>806</v>
      </c>
      <c r="D116" s="193">
        <v>1.5999935999999999</v>
      </c>
      <c r="E116" s="194">
        <v>2.4871888888888889</v>
      </c>
      <c r="F116" s="269">
        <v>18237.996902376995</v>
      </c>
      <c r="G116" s="270">
        <v>19199.982119433229</v>
      </c>
      <c r="H116" s="270">
        <v>20759.172252291733</v>
      </c>
      <c r="I116" s="299">
        <v>22188.110896039725</v>
      </c>
      <c r="J116" s="270"/>
      <c r="K116" s="270"/>
      <c r="L116" s="271"/>
      <c r="M116" s="11"/>
      <c r="O116" s="162"/>
      <c r="P116" s="162"/>
      <c r="Q116" s="162"/>
      <c r="R116" s="162"/>
      <c r="S116" s="163"/>
      <c r="T116" s="163"/>
      <c r="U116" s="163"/>
    </row>
    <row r="117" spans="1:21">
      <c r="A117" s="4"/>
      <c r="B117" s="199" t="s">
        <v>807</v>
      </c>
      <c r="C117" s="200" t="s">
        <v>808</v>
      </c>
      <c r="D117" s="201">
        <v>1.5760416000000002</v>
      </c>
      <c r="E117" s="202">
        <v>2.4500666666666664</v>
      </c>
      <c r="F117" s="263">
        <v>17240.476032132268</v>
      </c>
      <c r="G117" s="264">
        <v>17944.281632784267</v>
      </c>
      <c r="H117" s="264">
        <v>18890.603455601158</v>
      </c>
      <c r="I117" s="297">
        <v>20773.969812498304</v>
      </c>
      <c r="J117" s="264"/>
      <c r="K117" s="264"/>
      <c r="L117" s="265"/>
      <c r="M117" s="11"/>
      <c r="O117" s="162"/>
      <c r="P117" s="162"/>
      <c r="Q117" s="162"/>
      <c r="R117" s="162"/>
      <c r="S117" s="163"/>
      <c r="T117" s="163"/>
      <c r="U117" s="163"/>
    </row>
    <row r="118" spans="1:21">
      <c r="A118" s="19"/>
      <c r="B118" s="183" t="s">
        <v>809</v>
      </c>
      <c r="C118" s="184" t="s">
        <v>810</v>
      </c>
      <c r="D118" s="185">
        <v>1.5520896000000002</v>
      </c>
      <c r="E118" s="186">
        <v>2.4129444444444443</v>
      </c>
      <c r="F118" s="266">
        <v>17011.307521330407</v>
      </c>
      <c r="G118" s="267">
        <v>17704.449400760404</v>
      </c>
      <c r="H118" s="267">
        <v>18637.60766584663</v>
      </c>
      <c r="I118" s="298">
        <v>20496.447013378096</v>
      </c>
      <c r="J118" s="267"/>
      <c r="K118" s="267"/>
      <c r="L118" s="268"/>
      <c r="M118" s="20"/>
      <c r="O118" s="162"/>
      <c r="P118" s="162"/>
      <c r="Q118" s="162"/>
      <c r="R118" s="162"/>
      <c r="S118" s="163"/>
      <c r="T118" s="163"/>
      <c r="U118" s="163"/>
    </row>
    <row r="119" spans="1:21">
      <c r="A119" s="12"/>
      <c r="B119" s="183" t="s">
        <v>811</v>
      </c>
      <c r="C119" s="184" t="s">
        <v>812</v>
      </c>
      <c r="D119" s="185">
        <v>1.5281376</v>
      </c>
      <c r="E119" s="186">
        <v>2.3758222222222223</v>
      </c>
      <c r="F119" s="266">
        <v>16728.25597295968</v>
      </c>
      <c r="G119" s="267">
        <v>17410.734131167679</v>
      </c>
      <c r="H119" s="267">
        <v>18328.229002014552</v>
      </c>
      <c r="I119" s="298">
        <v>20154.009912647685</v>
      </c>
      <c r="J119" s="267"/>
      <c r="K119" s="267"/>
      <c r="L119" s="268"/>
      <c r="M119" s="11"/>
      <c r="O119" s="162"/>
      <c r="P119" s="162"/>
      <c r="Q119" s="162"/>
      <c r="R119" s="162"/>
      <c r="S119" s="163"/>
      <c r="T119" s="163"/>
      <c r="U119" s="163"/>
    </row>
    <row r="120" spans="1:21">
      <c r="A120" s="12"/>
      <c r="B120" s="183" t="s">
        <v>813</v>
      </c>
      <c r="C120" s="184" t="s">
        <v>814</v>
      </c>
      <c r="D120" s="185">
        <v>1.5041856000000002</v>
      </c>
      <c r="E120" s="186">
        <v>2.3386999999999998</v>
      </c>
      <c r="F120" s="266">
        <v>16499.087462157815</v>
      </c>
      <c r="G120" s="267">
        <v>17170.901899143813</v>
      </c>
      <c r="H120" s="267">
        <v>18075.233212260027</v>
      </c>
      <c r="I120" s="298">
        <v>19876.487113527473</v>
      </c>
      <c r="J120" s="267"/>
      <c r="K120" s="267"/>
      <c r="L120" s="268"/>
      <c r="M120" s="5"/>
      <c r="O120" s="162"/>
      <c r="P120" s="162"/>
      <c r="Q120" s="162"/>
      <c r="R120" s="162"/>
      <c r="S120" s="163"/>
      <c r="T120" s="163"/>
      <c r="U120" s="163"/>
    </row>
    <row r="121" spans="1:21">
      <c r="A121" s="10"/>
      <c r="B121" s="183" t="s">
        <v>815</v>
      </c>
      <c r="C121" s="184" t="s">
        <v>816</v>
      </c>
      <c r="D121" s="185">
        <v>1.4802336</v>
      </c>
      <c r="E121" s="186">
        <v>2.3015777777777777</v>
      </c>
      <c r="F121" s="266">
        <v>16216.035913787086</v>
      </c>
      <c r="G121" s="267">
        <v>16877.186629551092</v>
      </c>
      <c r="H121" s="267">
        <v>17765.854548427953</v>
      </c>
      <c r="I121" s="298">
        <v>19534.050012797055</v>
      </c>
      <c r="J121" s="267"/>
      <c r="K121" s="267"/>
      <c r="L121" s="268"/>
      <c r="M121" s="18"/>
      <c r="O121" s="162"/>
      <c r="P121" s="162"/>
      <c r="Q121" s="162"/>
      <c r="R121" s="162"/>
      <c r="S121" s="163"/>
      <c r="T121" s="163"/>
      <c r="U121" s="163"/>
    </row>
    <row r="122" spans="1:21" ht="15.75" thickBot="1">
      <c r="A122" s="19"/>
      <c r="B122" s="207" t="s">
        <v>817</v>
      </c>
      <c r="C122" s="192" t="s">
        <v>818</v>
      </c>
      <c r="D122" s="193">
        <v>1.4562816000000001</v>
      </c>
      <c r="E122" s="194">
        <v>2.2644555555555557</v>
      </c>
      <c r="F122" s="272">
        <v>15986.867402985223</v>
      </c>
      <c r="G122" s="273">
        <v>16637.354397527222</v>
      </c>
      <c r="H122" s="273">
        <v>17512.858758673421</v>
      </c>
      <c r="I122" s="300">
        <v>19256.527213676847</v>
      </c>
      <c r="J122" s="273"/>
      <c r="K122" s="273"/>
      <c r="L122" s="274"/>
      <c r="M122" s="18"/>
      <c r="O122" s="162"/>
      <c r="P122" s="162"/>
      <c r="Q122" s="162"/>
      <c r="R122" s="162"/>
      <c r="S122" s="163"/>
      <c r="T122" s="163"/>
      <c r="U122" s="163"/>
    </row>
    <row r="123" spans="1:21">
      <c r="A123" s="4"/>
      <c r="B123" s="199" t="s">
        <v>819</v>
      </c>
      <c r="C123" s="200" t="s">
        <v>820</v>
      </c>
      <c r="D123" s="201">
        <v>1.4323296000000003</v>
      </c>
      <c r="E123" s="202">
        <v>2.2273333333333332</v>
      </c>
      <c r="F123" s="275">
        <v>15063.992581294497</v>
      </c>
      <c r="G123" s="276">
        <v>15703.815854614493</v>
      </c>
      <c r="H123" s="276">
        <v>16343.639127934497</v>
      </c>
      <c r="I123" s="301">
        <v>17203.480094841354</v>
      </c>
      <c r="J123" s="276">
        <v>18594.178476286426</v>
      </c>
      <c r="K123" s="276"/>
      <c r="L123" s="277"/>
      <c r="M123" s="20"/>
      <c r="O123" s="162"/>
      <c r="P123" s="162"/>
      <c r="Q123" s="162"/>
      <c r="R123" s="162"/>
      <c r="S123" s="162"/>
      <c r="T123" s="163"/>
      <c r="U123" s="163"/>
    </row>
    <row r="124" spans="1:21">
      <c r="A124" s="19"/>
      <c r="B124" s="183" t="s">
        <v>821</v>
      </c>
      <c r="C124" s="184" t="s">
        <v>822</v>
      </c>
      <c r="D124" s="185">
        <v>1.4083776000000001</v>
      </c>
      <c r="E124" s="186">
        <v>2.1902111111111111</v>
      </c>
      <c r="F124" s="266">
        <v>14845.487791714631</v>
      </c>
      <c r="G124" s="267">
        <v>15474.647343812629</v>
      </c>
      <c r="H124" s="267">
        <v>16103.806895910631</v>
      </c>
      <c r="I124" s="298">
        <v>16950.484305086822</v>
      </c>
      <c r="J124" s="267">
        <v>18321.987537777219</v>
      </c>
      <c r="K124" s="267"/>
      <c r="L124" s="268"/>
      <c r="M124" s="11"/>
      <c r="O124" s="162"/>
      <c r="P124" s="162"/>
      <c r="Q124" s="162"/>
      <c r="R124" s="162"/>
      <c r="S124" s="162"/>
      <c r="T124" s="163"/>
      <c r="U124" s="163"/>
    </row>
    <row r="125" spans="1:21">
      <c r="A125" s="19"/>
      <c r="B125" s="183" t="s">
        <v>823</v>
      </c>
      <c r="C125" s="184" t="s">
        <v>824</v>
      </c>
      <c r="D125" s="185">
        <v>1.3844256000000001</v>
      </c>
      <c r="E125" s="186">
        <v>2.1530888888888891</v>
      </c>
      <c r="F125" s="266">
        <v>14573.099964565903</v>
      </c>
      <c r="G125" s="267">
        <v>15191.595795441905</v>
      </c>
      <c r="H125" s="267">
        <v>15810.091626317904</v>
      </c>
      <c r="I125" s="298">
        <v>16641.105641254755</v>
      </c>
      <c r="J125" s="267">
        <v>17984.882297657809</v>
      </c>
      <c r="K125" s="267"/>
      <c r="L125" s="268"/>
      <c r="M125" s="11"/>
      <c r="O125" s="162"/>
      <c r="P125" s="162"/>
      <c r="Q125" s="162"/>
      <c r="R125" s="162"/>
      <c r="S125" s="162"/>
      <c r="T125" s="163"/>
      <c r="U125" s="163"/>
    </row>
    <row r="126" spans="1:21">
      <c r="A126" s="12"/>
      <c r="B126" s="183" t="s">
        <v>825</v>
      </c>
      <c r="C126" s="184" t="s">
        <v>826</v>
      </c>
      <c r="D126" s="185">
        <v>1.3604735999999999</v>
      </c>
      <c r="E126" s="186">
        <v>2.115966666666667</v>
      </c>
      <c r="F126" s="266">
        <v>14354.595174986041</v>
      </c>
      <c r="G126" s="267">
        <v>14962.427284640042</v>
      </c>
      <c r="H126" s="267">
        <v>15570.25939429404</v>
      </c>
      <c r="I126" s="298">
        <v>16388.109851500223</v>
      </c>
      <c r="J126" s="267">
        <v>17712.691359148597</v>
      </c>
      <c r="K126" s="267"/>
      <c r="L126" s="268"/>
      <c r="M126" s="20"/>
      <c r="O126" s="162"/>
      <c r="P126" s="162"/>
      <c r="Q126" s="162"/>
      <c r="R126" s="162"/>
      <c r="S126" s="162"/>
      <c r="T126" s="163"/>
      <c r="U126" s="163"/>
    </row>
    <row r="127" spans="1:21">
      <c r="A127" s="10"/>
      <c r="B127" s="183" t="s">
        <v>827</v>
      </c>
      <c r="C127" s="184" t="s">
        <v>828</v>
      </c>
      <c r="D127" s="185">
        <v>1.3365216000000002</v>
      </c>
      <c r="E127" s="186">
        <v>2.0788444444444445</v>
      </c>
      <c r="F127" s="266">
        <v>14082.207347837311</v>
      </c>
      <c r="G127" s="267">
        <v>14679.375736269314</v>
      </c>
      <c r="H127" s="267">
        <v>15276.54412470131</v>
      </c>
      <c r="I127" s="298">
        <v>16078.731187668152</v>
      </c>
      <c r="J127" s="267">
        <v>17375.58611902918</v>
      </c>
      <c r="K127" s="267"/>
      <c r="L127" s="268"/>
      <c r="M127" s="5"/>
      <c r="O127" s="162"/>
      <c r="P127" s="162"/>
      <c r="Q127" s="162"/>
      <c r="R127" s="162"/>
      <c r="S127" s="162"/>
      <c r="T127" s="163"/>
      <c r="U127" s="163"/>
    </row>
    <row r="128" spans="1:21" ht="15.75" thickBot="1">
      <c r="A128" s="10"/>
      <c r="B128" s="207" t="s">
        <v>829</v>
      </c>
      <c r="C128" s="192" t="s">
        <v>830</v>
      </c>
      <c r="D128" s="193">
        <v>1.3125696000000002</v>
      </c>
      <c r="E128" s="194">
        <v>2.0417222222222224</v>
      </c>
      <c r="F128" s="269">
        <v>13863.702558257453</v>
      </c>
      <c r="G128" s="270">
        <v>14450.207225467448</v>
      </c>
      <c r="H128" s="270">
        <v>15036.711892677449</v>
      </c>
      <c r="I128" s="299">
        <v>15825.735397913622</v>
      </c>
      <c r="J128" s="270">
        <v>17103.395180519969</v>
      </c>
      <c r="K128" s="270"/>
      <c r="L128" s="271"/>
      <c r="M128" s="18"/>
      <c r="O128" s="162"/>
      <c r="P128" s="162"/>
      <c r="Q128" s="162"/>
      <c r="R128" s="162"/>
      <c r="S128" s="162"/>
      <c r="T128" s="163"/>
      <c r="U128" s="163"/>
    </row>
    <row r="129" spans="1:21">
      <c r="A129" s="10"/>
      <c r="B129" s="199" t="s">
        <v>831</v>
      </c>
      <c r="C129" s="200" t="s">
        <v>832</v>
      </c>
      <c r="D129" s="201">
        <v>1.2886176</v>
      </c>
      <c r="E129" s="202">
        <v>2.0046000000000004</v>
      </c>
      <c r="F129" s="263">
        <v>13303.394258114722</v>
      </c>
      <c r="G129" s="264">
        <v>13591.314731108723</v>
      </c>
      <c r="H129" s="264">
        <v>14167.155677096722</v>
      </c>
      <c r="I129" s="297">
        <v>14742.996623084722</v>
      </c>
      <c r="J129" s="264">
        <v>15599.104224115907</v>
      </c>
      <c r="K129" s="264">
        <v>16766.289940400555</v>
      </c>
      <c r="L129" s="265"/>
      <c r="M129" s="21"/>
      <c r="N129" s="151"/>
      <c r="O129" s="162"/>
      <c r="P129" s="162"/>
      <c r="Q129" s="162"/>
      <c r="R129" s="162"/>
      <c r="S129" s="162"/>
      <c r="T129" s="162"/>
      <c r="U129" s="163"/>
    </row>
    <row r="130" spans="1:21">
      <c r="A130" s="19"/>
      <c r="B130" s="183" t="s">
        <v>833</v>
      </c>
      <c r="C130" s="184" t="s">
        <v>834</v>
      </c>
      <c r="D130" s="185">
        <v>1.2646656000000003</v>
      </c>
      <c r="E130" s="186">
        <v>1.9674777777777777</v>
      </c>
      <c r="F130" s="266">
        <v>13090.221329145857</v>
      </c>
      <c r="G130" s="267">
        <v>13372.809941528856</v>
      </c>
      <c r="H130" s="267">
        <v>13937.987166294859</v>
      </c>
      <c r="I130" s="298">
        <v>14503.164391060856</v>
      </c>
      <c r="J130" s="267">
        <v>15346.749057509258</v>
      </c>
      <c r="K130" s="267">
        <v>16494.09900189134</v>
      </c>
      <c r="L130" s="268"/>
      <c r="M130" s="22"/>
      <c r="N130" s="151"/>
      <c r="O130" s="162"/>
      <c r="P130" s="162"/>
      <c r="Q130" s="162"/>
      <c r="R130" s="162"/>
      <c r="S130" s="162"/>
      <c r="T130" s="162"/>
      <c r="U130" s="163"/>
    </row>
    <row r="131" spans="1:21">
      <c r="A131" s="19"/>
      <c r="B131" s="183" t="s">
        <v>835</v>
      </c>
      <c r="C131" s="184" t="s">
        <v>836</v>
      </c>
      <c r="D131" s="185">
        <v>1.2407136000000001</v>
      </c>
      <c r="E131" s="186">
        <v>1.9303555555555556</v>
      </c>
      <c r="F131" s="266">
        <v>12823.16536260813</v>
      </c>
      <c r="G131" s="267">
        <v>13100.422114380133</v>
      </c>
      <c r="H131" s="267">
        <v>13654.935617924128</v>
      </c>
      <c r="I131" s="298">
        <v>14209.449121468127</v>
      </c>
      <c r="J131" s="267">
        <v>15033.319779361962</v>
      </c>
      <c r="K131" s="267">
        <v>16156.993761771928</v>
      </c>
      <c r="L131" s="268"/>
      <c r="M131" s="23"/>
      <c r="N131" s="151"/>
      <c r="O131" s="162"/>
      <c r="P131" s="162"/>
      <c r="Q131" s="162"/>
      <c r="R131" s="162"/>
      <c r="S131" s="162"/>
      <c r="T131" s="162"/>
      <c r="U131" s="163"/>
    </row>
    <row r="132" spans="1:21">
      <c r="A132" s="12"/>
      <c r="B132" s="183" t="s">
        <v>837</v>
      </c>
      <c r="C132" s="184" t="s">
        <v>838</v>
      </c>
      <c r="D132" s="185">
        <v>1.2167616000000001</v>
      </c>
      <c r="E132" s="186">
        <v>1.8932333333333333</v>
      </c>
      <c r="F132" s="266">
        <v>12609.992433639263</v>
      </c>
      <c r="G132" s="267">
        <v>12881.917324800266</v>
      </c>
      <c r="H132" s="267">
        <v>13425.767107122265</v>
      </c>
      <c r="I132" s="298">
        <v>13969.616889444265</v>
      </c>
      <c r="J132" s="267">
        <v>14780.96461275531</v>
      </c>
      <c r="K132" s="267">
        <v>15884.802823262717</v>
      </c>
      <c r="L132" s="268"/>
      <c r="M132" s="22"/>
      <c r="N132" s="151"/>
      <c r="O132" s="162"/>
      <c r="P132" s="162"/>
      <c r="Q132" s="162"/>
      <c r="R132" s="162"/>
      <c r="S132" s="162"/>
      <c r="T132" s="162"/>
      <c r="U132" s="163"/>
    </row>
    <row r="133" spans="1:21">
      <c r="A133" s="19"/>
      <c r="B133" s="183" t="s">
        <v>839</v>
      </c>
      <c r="C133" s="184" t="s">
        <v>840</v>
      </c>
      <c r="D133" s="185">
        <v>1.1928096000000001</v>
      </c>
      <c r="E133" s="186">
        <v>1.8561111111111113</v>
      </c>
      <c r="F133" s="266">
        <v>12342.936467101537</v>
      </c>
      <c r="G133" s="267">
        <v>12609.529497651536</v>
      </c>
      <c r="H133" s="267">
        <v>13142.715558751537</v>
      </c>
      <c r="I133" s="298">
        <v>13675.901619851536</v>
      </c>
      <c r="J133" s="267">
        <v>14467.535334608012</v>
      </c>
      <c r="K133" s="267">
        <v>15547.697583143297</v>
      </c>
      <c r="L133" s="268"/>
      <c r="M133" s="24"/>
      <c r="N133" s="151"/>
      <c r="O133" s="162"/>
      <c r="P133" s="162"/>
      <c r="Q133" s="162"/>
      <c r="R133" s="162"/>
      <c r="S133" s="162"/>
      <c r="T133" s="162"/>
      <c r="U133" s="163"/>
    </row>
    <row r="134" spans="1:21" ht="15.75" thickBot="1">
      <c r="A134" s="10"/>
      <c r="B134" s="207" t="s">
        <v>841</v>
      </c>
      <c r="C134" s="192" t="s">
        <v>842</v>
      </c>
      <c r="D134" s="193">
        <v>1.1688576000000002</v>
      </c>
      <c r="E134" s="194">
        <v>1.818988888888889</v>
      </c>
      <c r="F134" s="272">
        <v>12129.763538132671</v>
      </c>
      <c r="G134" s="273">
        <v>12391.024708071674</v>
      </c>
      <c r="H134" s="273">
        <v>12913.547047949676</v>
      </c>
      <c r="I134" s="300">
        <v>13436.069387827672</v>
      </c>
      <c r="J134" s="273">
        <v>14215.180168001361</v>
      </c>
      <c r="K134" s="273">
        <v>15275.506644634088</v>
      </c>
      <c r="L134" s="274"/>
      <c r="M134" s="7"/>
      <c r="N134" s="151"/>
      <c r="O134" s="162"/>
      <c r="P134" s="162"/>
      <c r="Q134" s="162"/>
      <c r="R134" s="162"/>
      <c r="S134" s="162"/>
      <c r="T134" s="162"/>
      <c r="U134" s="163"/>
    </row>
    <row r="135" spans="1:21">
      <c r="A135" s="4"/>
      <c r="B135" s="199" t="s">
        <v>843</v>
      </c>
      <c r="C135" s="200" t="s">
        <v>844</v>
      </c>
      <c r="D135" s="201">
        <v>1.1449056000000002</v>
      </c>
      <c r="E135" s="202">
        <v>1.7818666666666667</v>
      </c>
      <c r="F135" s="275">
        <v>11606.778262266947</v>
      </c>
      <c r="G135" s="276">
        <v>11862.707571594947</v>
      </c>
      <c r="H135" s="276">
        <v>12118.636880922946</v>
      </c>
      <c r="I135" s="301">
        <v>12630.495499578945</v>
      </c>
      <c r="J135" s="276">
        <v>12886.424808906944</v>
      </c>
      <c r="K135" s="276">
        <v>13573.30406399375</v>
      </c>
      <c r="L135" s="277">
        <v>14682.472095186671</v>
      </c>
      <c r="M135" s="9"/>
      <c r="N135" s="151"/>
      <c r="O135" s="162"/>
      <c r="P135" s="162"/>
      <c r="Q135" s="162"/>
      <c r="R135" s="162"/>
      <c r="S135" s="162"/>
      <c r="T135" s="162"/>
      <c r="U135" s="162"/>
    </row>
    <row r="136" spans="1:21">
      <c r="A136" s="19"/>
      <c r="B136" s="183" t="s">
        <v>845</v>
      </c>
      <c r="C136" s="184" t="s">
        <v>846</v>
      </c>
      <c r="D136" s="185">
        <v>1.1209536</v>
      </c>
      <c r="E136" s="186">
        <v>1.7447444444444447</v>
      </c>
      <c r="F136" s="266">
        <v>11398.93719390908</v>
      </c>
      <c r="G136" s="267">
        <v>11649.53464262608</v>
      </c>
      <c r="H136" s="267">
        <v>11900.132091343081</v>
      </c>
      <c r="I136" s="298">
        <v>12401.32698877708</v>
      </c>
      <c r="J136" s="267">
        <v>12651.924437494079</v>
      </c>
      <c r="K136" s="267">
        <v>13325.640134850211</v>
      </c>
      <c r="L136" s="268">
        <v>14415.613017288462</v>
      </c>
      <c r="M136" s="11"/>
      <c r="N136" s="151"/>
      <c r="O136" s="162"/>
      <c r="P136" s="162"/>
      <c r="Q136" s="162"/>
      <c r="R136" s="162"/>
      <c r="S136" s="162"/>
      <c r="T136" s="162"/>
      <c r="U136" s="162"/>
    </row>
    <row r="137" spans="1:21">
      <c r="A137" s="4"/>
      <c r="B137" s="183" t="s">
        <v>847</v>
      </c>
      <c r="C137" s="184" t="s">
        <v>848</v>
      </c>
      <c r="D137" s="185">
        <v>1.0970016000000002</v>
      </c>
      <c r="E137" s="186">
        <v>1.7076222222222222</v>
      </c>
      <c r="F137" s="266">
        <v>11137.213087982358</v>
      </c>
      <c r="G137" s="267">
        <v>11382.478676088353</v>
      </c>
      <c r="H137" s="267">
        <v>11627.744264194354</v>
      </c>
      <c r="I137" s="298">
        <v>12118.275440406353</v>
      </c>
      <c r="J137" s="267">
        <v>12363.541028512356</v>
      </c>
      <c r="K137" s="267">
        <v>13021.593331629143</v>
      </c>
      <c r="L137" s="268">
        <v>14083.839637780047</v>
      </c>
      <c r="M137" s="18"/>
      <c r="N137" s="151"/>
      <c r="O137" s="162"/>
      <c r="P137" s="162"/>
      <c r="Q137" s="162"/>
      <c r="R137" s="162"/>
      <c r="S137" s="162"/>
      <c r="T137" s="162"/>
      <c r="U137" s="162"/>
    </row>
    <row r="138" spans="1:21">
      <c r="A138" s="10"/>
      <c r="B138" s="183" t="s">
        <v>849</v>
      </c>
      <c r="C138" s="184" t="s">
        <v>850</v>
      </c>
      <c r="D138" s="185">
        <v>1.0730496000000003</v>
      </c>
      <c r="E138" s="186">
        <v>1.6705000000000001</v>
      </c>
      <c r="F138" s="266">
        <v>10929.37201962449</v>
      </c>
      <c r="G138" s="267">
        <v>11169.30574711949</v>
      </c>
      <c r="H138" s="267">
        <v>11409.239474614491</v>
      </c>
      <c r="I138" s="298">
        <v>11889.10692960449</v>
      </c>
      <c r="J138" s="267">
        <v>12129.040657099491</v>
      </c>
      <c r="K138" s="267">
        <v>12773.929402485612</v>
      </c>
      <c r="L138" s="268">
        <v>13816.980559881837</v>
      </c>
      <c r="M138" s="5"/>
      <c r="N138" s="151"/>
      <c r="O138" s="162"/>
      <c r="P138" s="162"/>
      <c r="Q138" s="162"/>
      <c r="R138" s="162"/>
      <c r="S138" s="162"/>
      <c r="T138" s="162"/>
      <c r="U138" s="162"/>
    </row>
    <row r="139" spans="1:21">
      <c r="A139" s="12"/>
      <c r="B139" s="183" t="s">
        <v>851</v>
      </c>
      <c r="C139" s="184" t="s">
        <v>852</v>
      </c>
      <c r="D139" s="185">
        <v>1.0490976000000001</v>
      </c>
      <c r="E139" s="186">
        <v>1.633377777777778</v>
      </c>
      <c r="F139" s="266">
        <v>10667.647913697765</v>
      </c>
      <c r="G139" s="267">
        <v>10902.249780581764</v>
      </c>
      <c r="H139" s="267">
        <v>11136.851647465764</v>
      </c>
      <c r="I139" s="298">
        <v>11606.055381233764</v>
      </c>
      <c r="J139" s="267">
        <v>11840.657248117761</v>
      </c>
      <c r="K139" s="267">
        <v>12469.882599264547</v>
      </c>
      <c r="L139" s="268">
        <v>13485.207180373422</v>
      </c>
      <c r="M139" s="20"/>
      <c r="N139" s="151"/>
      <c r="O139" s="162"/>
      <c r="P139" s="162"/>
      <c r="Q139" s="162"/>
      <c r="R139" s="162"/>
      <c r="S139" s="162"/>
      <c r="T139" s="162"/>
      <c r="U139" s="162"/>
    </row>
    <row r="140" spans="1:21" ht="15.75" thickBot="1">
      <c r="A140" s="19"/>
      <c r="B140" s="207" t="s">
        <v>853</v>
      </c>
      <c r="C140" s="192" t="s">
        <v>854</v>
      </c>
      <c r="D140" s="193">
        <v>1.0251456000000001</v>
      </c>
      <c r="E140" s="194">
        <v>1.5962555555555555</v>
      </c>
      <c r="F140" s="269">
        <v>10459.806845339896</v>
      </c>
      <c r="G140" s="270">
        <v>10689.076851612897</v>
      </c>
      <c r="H140" s="270">
        <v>10918.346857885897</v>
      </c>
      <c r="I140" s="299">
        <v>11376.886870431897</v>
      </c>
      <c r="J140" s="270">
        <v>11606.156876704899</v>
      </c>
      <c r="K140" s="270">
        <v>12222.218670121012</v>
      </c>
      <c r="L140" s="271">
        <v>13218.348102475211</v>
      </c>
      <c r="M140" s="11"/>
      <c r="N140" s="151"/>
      <c r="O140" s="162"/>
      <c r="P140" s="162"/>
      <c r="Q140" s="162"/>
      <c r="R140" s="162"/>
      <c r="S140" s="162"/>
      <c r="T140" s="162"/>
      <c r="U140" s="162"/>
    </row>
    <row r="141" spans="1:21">
      <c r="A141" s="19"/>
      <c r="B141" s="199" t="s">
        <v>855</v>
      </c>
      <c r="C141" s="200" t="s">
        <v>856</v>
      </c>
      <c r="D141" s="201">
        <v>1.0011936000000001</v>
      </c>
      <c r="E141" s="202">
        <v>1.5591333333333335</v>
      </c>
      <c r="F141" s="263">
        <v>9750.206448089175</v>
      </c>
      <c r="G141" s="264">
        <v>9974.1445937511726</v>
      </c>
      <c r="H141" s="264">
        <v>10198.082739413174</v>
      </c>
      <c r="I141" s="297">
        <v>10422.020885075171</v>
      </c>
      <c r="J141" s="264">
        <v>10645.959030737173</v>
      </c>
      <c r="K141" s="264">
        <v>10869.897176399172</v>
      </c>
      <c r="L141" s="265">
        <v>11756.521264268225</v>
      </c>
      <c r="M141" s="11"/>
      <c r="N141" s="151"/>
      <c r="O141" s="162"/>
      <c r="P141" s="162"/>
      <c r="Q141" s="162"/>
      <c r="R141" s="162"/>
      <c r="S141" s="162"/>
      <c r="T141" s="162"/>
      <c r="U141" s="162"/>
    </row>
    <row r="142" spans="1:21">
      <c r="A142" s="12"/>
      <c r="B142" s="183" t="s">
        <v>857</v>
      </c>
      <c r="C142" s="184" t="s">
        <v>858</v>
      </c>
      <c r="D142" s="185">
        <v>0.97724160000000015</v>
      </c>
      <c r="E142" s="186">
        <v>1.522011111111111</v>
      </c>
      <c r="F142" s="266">
        <v>9553.0291009533084</v>
      </c>
      <c r="G142" s="267">
        <v>9771.6353860043109</v>
      </c>
      <c r="H142" s="267">
        <v>9990.241671055308</v>
      </c>
      <c r="I142" s="298">
        <v>10208.84795610631</v>
      </c>
      <c r="J142" s="267">
        <v>10427.454241157307</v>
      </c>
      <c r="K142" s="267">
        <v>10646.060526208308</v>
      </c>
      <c r="L142" s="268">
        <v>11514.82981888358</v>
      </c>
      <c r="M142" s="20"/>
      <c r="N142" s="151"/>
      <c r="O142" s="162"/>
      <c r="P142" s="162"/>
      <c r="Q142" s="162"/>
      <c r="R142" s="162"/>
      <c r="S142" s="162"/>
      <c r="T142" s="162"/>
      <c r="U142" s="162"/>
    </row>
    <row r="143" spans="1:21">
      <c r="A143" s="10"/>
      <c r="B143" s="183" t="s">
        <v>859</v>
      </c>
      <c r="C143" s="184" t="s">
        <v>860</v>
      </c>
      <c r="D143" s="185">
        <v>0.95328960000000007</v>
      </c>
      <c r="E143" s="186">
        <v>1.4848888888888889</v>
      </c>
      <c r="F143" s="266">
        <v>9301.9687162485789</v>
      </c>
      <c r="G143" s="267">
        <v>9515.2431406885789</v>
      </c>
      <c r="H143" s="267">
        <v>9728.517565128579</v>
      </c>
      <c r="I143" s="298">
        <v>9941.7919895685773</v>
      </c>
      <c r="J143" s="267">
        <v>10155.066414008579</v>
      </c>
      <c r="K143" s="267">
        <v>10368.340838448577</v>
      </c>
      <c r="L143" s="268">
        <v>11212.064261958281</v>
      </c>
      <c r="M143" s="5"/>
      <c r="N143" s="151"/>
      <c r="O143" s="162"/>
      <c r="P143" s="162"/>
      <c r="Q143" s="162"/>
      <c r="R143" s="162"/>
      <c r="S143" s="162"/>
      <c r="T143" s="162"/>
      <c r="U143" s="162"/>
    </row>
    <row r="144" spans="1:21">
      <c r="A144" s="4"/>
      <c r="B144" s="183" t="s">
        <v>861</v>
      </c>
      <c r="C144" s="184" t="s">
        <v>862</v>
      </c>
      <c r="D144" s="185">
        <v>0.9293376000000001</v>
      </c>
      <c r="E144" s="186">
        <v>1.4477666666666666</v>
      </c>
      <c r="F144" s="266">
        <v>9104.791369112716</v>
      </c>
      <c r="G144" s="267">
        <v>9312.7339329417155</v>
      </c>
      <c r="H144" s="267">
        <v>9520.6764967707168</v>
      </c>
      <c r="I144" s="298">
        <v>9728.6190605997181</v>
      </c>
      <c r="J144" s="267">
        <v>9936.5616244287194</v>
      </c>
      <c r="K144" s="267">
        <v>10144.504188257717</v>
      </c>
      <c r="L144" s="268">
        <v>10970.372816573632</v>
      </c>
      <c r="M144" s="18"/>
      <c r="N144" s="151"/>
      <c r="O144" s="162"/>
      <c r="P144" s="162"/>
      <c r="Q144" s="162"/>
      <c r="R144" s="162"/>
      <c r="S144" s="162"/>
      <c r="T144" s="162"/>
      <c r="U144" s="162"/>
    </row>
    <row r="145" spans="1:21">
      <c r="A145" s="12"/>
      <c r="B145" s="183" t="s">
        <v>863</v>
      </c>
      <c r="C145" s="184" t="s">
        <v>864</v>
      </c>
      <c r="D145" s="185">
        <v>0.90538560000000001</v>
      </c>
      <c r="E145" s="186">
        <v>1.4106444444444444</v>
      </c>
      <c r="F145" s="266">
        <v>8853.7309844079864</v>
      </c>
      <c r="G145" s="267">
        <v>9056.3416876259871</v>
      </c>
      <c r="H145" s="267">
        <v>9258.9523908439896</v>
      </c>
      <c r="I145" s="298">
        <v>9461.5630940619867</v>
      </c>
      <c r="J145" s="267">
        <v>9664.1737972799874</v>
      </c>
      <c r="K145" s="267">
        <v>9866.7845004979881</v>
      </c>
      <c r="L145" s="268">
        <v>10667.607259648332</v>
      </c>
      <c r="M145" s="20"/>
      <c r="N145" s="151"/>
      <c r="O145" s="162"/>
      <c r="P145" s="162"/>
      <c r="Q145" s="162"/>
      <c r="R145" s="162"/>
      <c r="S145" s="162"/>
      <c r="T145" s="162"/>
      <c r="U145" s="162"/>
    </row>
    <row r="146" spans="1:21" ht="15.75" thickBot="1">
      <c r="A146" s="10"/>
      <c r="B146" s="207" t="s">
        <v>865</v>
      </c>
      <c r="C146" s="192" t="s">
        <v>866</v>
      </c>
      <c r="D146" s="193">
        <v>0.88143360000000015</v>
      </c>
      <c r="E146" s="194">
        <v>1.3735222222222223</v>
      </c>
      <c r="F146" s="272">
        <v>8656.5536372721272</v>
      </c>
      <c r="G146" s="273">
        <v>8853.8324798791255</v>
      </c>
      <c r="H146" s="273">
        <v>9051.1113224861256</v>
      </c>
      <c r="I146" s="300">
        <v>9248.3901650931239</v>
      </c>
      <c r="J146" s="273">
        <v>9445.6690077001258</v>
      </c>
      <c r="K146" s="273">
        <v>9642.9478503071259</v>
      </c>
      <c r="L146" s="274">
        <v>10425.915814263688</v>
      </c>
      <c r="M146" s="5"/>
      <c r="N146" s="151"/>
      <c r="O146" s="162"/>
      <c r="P146" s="162"/>
      <c r="Q146" s="162"/>
      <c r="R146" s="162"/>
      <c r="S146" s="162"/>
      <c r="T146" s="162"/>
      <c r="U146" s="162"/>
    </row>
    <row r="147" spans="1:21">
      <c r="A147" s="10"/>
      <c r="B147" s="199" t="s">
        <v>867</v>
      </c>
      <c r="C147" s="200" t="s">
        <v>868</v>
      </c>
      <c r="D147" s="201">
        <v>0.85748160000000018</v>
      </c>
      <c r="E147" s="202">
        <v>1.3364</v>
      </c>
      <c r="F147" s="275">
        <v>8405.4932525673976</v>
      </c>
      <c r="G147" s="276">
        <v>8405.4932525673976</v>
      </c>
      <c r="H147" s="276">
        <v>8405.4932525673976</v>
      </c>
      <c r="I147" s="301">
        <v>8597.4402345633989</v>
      </c>
      <c r="J147" s="276">
        <v>8789.3872165593966</v>
      </c>
      <c r="K147" s="276">
        <v>8981.334198555398</v>
      </c>
      <c r="L147" s="277">
        <v>9173.2811805513975</v>
      </c>
      <c r="M147" s="5"/>
      <c r="N147" s="151"/>
      <c r="O147" s="162"/>
      <c r="P147" s="162"/>
      <c r="Q147" s="162"/>
      <c r="R147" s="162"/>
      <c r="S147" s="162"/>
      <c r="T147" s="162"/>
      <c r="U147" s="162"/>
    </row>
    <row r="148" spans="1:21">
      <c r="A148" s="10"/>
      <c r="B148" s="183" t="s">
        <v>869</v>
      </c>
      <c r="C148" s="184" t="s">
        <v>870</v>
      </c>
      <c r="D148" s="185">
        <v>0.83352960000000009</v>
      </c>
      <c r="E148" s="186">
        <v>1.2992777777777778</v>
      </c>
      <c r="F148" s="266">
        <v>8208.3159054315329</v>
      </c>
      <c r="G148" s="267">
        <v>8208.3159054315329</v>
      </c>
      <c r="H148" s="267">
        <v>8208.3159054315329</v>
      </c>
      <c r="I148" s="298">
        <v>8394.9310268165318</v>
      </c>
      <c r="J148" s="267">
        <v>8581.5461482015307</v>
      </c>
      <c r="K148" s="267">
        <v>8768.1612695865333</v>
      </c>
      <c r="L148" s="268">
        <v>8954.7763909715304</v>
      </c>
      <c r="M148" s="5"/>
      <c r="N148" s="151"/>
      <c r="O148" s="162"/>
      <c r="P148" s="162"/>
      <c r="Q148" s="162"/>
      <c r="R148" s="162"/>
      <c r="S148" s="162"/>
      <c r="T148" s="162"/>
      <c r="U148" s="162"/>
    </row>
    <row r="149" spans="1:21">
      <c r="A149" s="4"/>
      <c r="B149" s="183" t="s">
        <v>871</v>
      </c>
      <c r="C149" s="184" t="s">
        <v>872</v>
      </c>
      <c r="D149" s="185">
        <v>0.80957760000000012</v>
      </c>
      <c r="E149" s="186">
        <v>1.2621555555555555</v>
      </c>
      <c r="F149" s="266">
        <v>7957.2555207268051</v>
      </c>
      <c r="G149" s="267">
        <v>7957.2555207268051</v>
      </c>
      <c r="H149" s="267">
        <v>7957.2555207268051</v>
      </c>
      <c r="I149" s="298">
        <v>8138.5387815008044</v>
      </c>
      <c r="J149" s="267">
        <v>8319.8220422748054</v>
      </c>
      <c r="K149" s="267">
        <v>8501.1053030488038</v>
      </c>
      <c r="L149" s="268">
        <v>8682.3885638228057</v>
      </c>
      <c r="M149" s="18"/>
      <c r="N149" s="151"/>
      <c r="O149" s="162"/>
      <c r="P149" s="162"/>
      <c r="Q149" s="162"/>
      <c r="R149" s="162"/>
      <c r="S149" s="162"/>
      <c r="T149" s="162"/>
      <c r="U149" s="162"/>
    </row>
    <row r="150" spans="1:21">
      <c r="A150" s="12"/>
      <c r="B150" s="183" t="s">
        <v>873</v>
      </c>
      <c r="C150" s="184" t="s">
        <v>874</v>
      </c>
      <c r="D150" s="185">
        <v>0.78562560000000004</v>
      </c>
      <c r="E150" s="186">
        <v>1.2250333333333332</v>
      </c>
      <c r="F150" s="266">
        <v>7760.0781735909404</v>
      </c>
      <c r="G150" s="267">
        <v>7760.0781735909404</v>
      </c>
      <c r="H150" s="267">
        <v>7760.0781735909404</v>
      </c>
      <c r="I150" s="298">
        <v>7936.02957375394</v>
      </c>
      <c r="J150" s="267">
        <v>8111.9809739169405</v>
      </c>
      <c r="K150" s="267">
        <v>8287.9323740799409</v>
      </c>
      <c r="L150" s="268">
        <v>8463.8837742429405</v>
      </c>
      <c r="M150" s="20"/>
      <c r="N150" s="151"/>
      <c r="O150" s="162"/>
      <c r="P150" s="162"/>
      <c r="Q150" s="162"/>
      <c r="R150" s="162"/>
      <c r="S150" s="162"/>
      <c r="T150" s="162"/>
      <c r="U150" s="162"/>
    </row>
    <row r="151" spans="1:21">
      <c r="A151" s="12"/>
      <c r="B151" s="183" t="s">
        <v>875</v>
      </c>
      <c r="C151" s="184" t="s">
        <v>876</v>
      </c>
      <c r="D151" s="185">
        <v>0.76167360000000017</v>
      </c>
      <c r="E151" s="186">
        <v>1.1879111111111111</v>
      </c>
      <c r="F151" s="266">
        <v>7509.0177888862136</v>
      </c>
      <c r="G151" s="267">
        <v>7509.0177888862136</v>
      </c>
      <c r="H151" s="267">
        <v>7509.0177888862136</v>
      </c>
      <c r="I151" s="298">
        <v>7679.6373284382153</v>
      </c>
      <c r="J151" s="267">
        <v>7850.2568679902142</v>
      </c>
      <c r="K151" s="267">
        <v>8020.876407542215</v>
      </c>
      <c r="L151" s="268">
        <v>8191.495947094214</v>
      </c>
      <c r="M151" s="20"/>
      <c r="N151" s="151"/>
      <c r="O151" s="162"/>
      <c r="P151" s="162"/>
      <c r="Q151" s="162"/>
      <c r="R151" s="162"/>
      <c r="S151" s="162"/>
      <c r="T151" s="162"/>
      <c r="U151" s="162"/>
    </row>
    <row r="152" spans="1:21" ht="15.75" thickBot="1">
      <c r="A152" s="10"/>
      <c r="B152" s="207" t="s">
        <v>877</v>
      </c>
      <c r="C152" s="192" t="s">
        <v>878</v>
      </c>
      <c r="D152" s="193">
        <v>0.7377216000000002</v>
      </c>
      <c r="E152" s="194">
        <v>1.1507888888888889</v>
      </c>
      <c r="F152" s="269">
        <v>7311.8404417503507</v>
      </c>
      <c r="G152" s="270">
        <v>7311.8404417503507</v>
      </c>
      <c r="H152" s="270">
        <v>7311.8404417503507</v>
      </c>
      <c r="I152" s="299">
        <v>7477.1281206913527</v>
      </c>
      <c r="J152" s="270">
        <v>7642.4157996323511</v>
      </c>
      <c r="K152" s="270">
        <v>7807.7034785733495</v>
      </c>
      <c r="L152" s="271">
        <v>7972.9911575143515</v>
      </c>
      <c r="M152" s="5"/>
      <c r="N152" s="151"/>
      <c r="O152" s="162"/>
      <c r="P152" s="162"/>
      <c r="Q152" s="162"/>
      <c r="R152" s="162"/>
      <c r="S152" s="162"/>
      <c r="T152" s="162"/>
      <c r="U152" s="162"/>
    </row>
    <row r="153" spans="1:21">
      <c r="A153" s="4"/>
      <c r="B153" s="199" t="s">
        <v>879</v>
      </c>
      <c r="C153" s="200" t="s">
        <v>880</v>
      </c>
      <c r="D153" s="201">
        <v>0.71376960000000012</v>
      </c>
      <c r="E153" s="202">
        <v>1.1136666666666666</v>
      </c>
      <c r="F153" s="263">
        <v>7114.6630946144851</v>
      </c>
      <c r="G153" s="264">
        <v>7114.6630946144851</v>
      </c>
      <c r="H153" s="264">
        <v>7114.6630946144851</v>
      </c>
      <c r="I153" s="297">
        <v>7114.6630946144851</v>
      </c>
      <c r="J153" s="264">
        <v>7114.6630946144851</v>
      </c>
      <c r="K153" s="264">
        <v>7274.6189129444865</v>
      </c>
      <c r="L153" s="265">
        <v>7434.5747312744852</v>
      </c>
      <c r="M153" s="18"/>
      <c r="N153" s="151"/>
      <c r="O153" s="162"/>
      <c r="P153" s="162"/>
      <c r="Q153" s="162"/>
      <c r="R153" s="162"/>
      <c r="S153" s="162"/>
      <c r="T153" s="162"/>
      <c r="U153" s="162"/>
    </row>
    <row r="154" spans="1:21">
      <c r="A154" s="4"/>
      <c r="B154" s="183" t="s">
        <v>881</v>
      </c>
      <c r="C154" s="184" t="s">
        <v>882</v>
      </c>
      <c r="D154" s="185">
        <v>0.68981760000000014</v>
      </c>
      <c r="E154" s="186">
        <v>1.0765444444444445</v>
      </c>
      <c r="F154" s="266">
        <v>6917.4857474786231</v>
      </c>
      <c r="G154" s="267">
        <v>6917.4857474786231</v>
      </c>
      <c r="H154" s="267">
        <v>6917.4857474786231</v>
      </c>
      <c r="I154" s="298">
        <v>6917.4857474786231</v>
      </c>
      <c r="J154" s="267">
        <v>6917.4857474786231</v>
      </c>
      <c r="K154" s="267">
        <v>7072.1097051976221</v>
      </c>
      <c r="L154" s="268">
        <v>7226.7336629166221</v>
      </c>
      <c r="M154" s="18"/>
      <c r="N154" s="151"/>
      <c r="O154" s="162"/>
      <c r="P154" s="162"/>
      <c r="Q154" s="162"/>
      <c r="R154" s="162"/>
      <c r="S154" s="162"/>
      <c r="T154" s="162"/>
      <c r="U154" s="162"/>
    </row>
    <row r="155" spans="1:21">
      <c r="A155" s="19"/>
      <c r="B155" s="183" t="s">
        <v>883</v>
      </c>
      <c r="C155" s="184" t="s">
        <v>884</v>
      </c>
      <c r="D155" s="185">
        <v>0.66586560000000006</v>
      </c>
      <c r="E155" s="186">
        <v>1.0394222222222222</v>
      </c>
      <c r="F155" s="266">
        <v>6666.4253627738944</v>
      </c>
      <c r="G155" s="267">
        <v>6666.4253627738944</v>
      </c>
      <c r="H155" s="267">
        <v>6666.4253627738944</v>
      </c>
      <c r="I155" s="298">
        <v>6666.4253627738944</v>
      </c>
      <c r="J155" s="267">
        <v>6666.4253627738944</v>
      </c>
      <c r="K155" s="267">
        <v>6815.7174598818929</v>
      </c>
      <c r="L155" s="268">
        <v>6965.009556989894</v>
      </c>
      <c r="M155" s="11"/>
      <c r="N155" s="151"/>
      <c r="O155" s="162"/>
      <c r="P155" s="162"/>
      <c r="Q155" s="162"/>
      <c r="R155" s="162"/>
      <c r="S155" s="162"/>
      <c r="T155" s="162"/>
      <c r="U155" s="162"/>
    </row>
    <row r="156" spans="1:21">
      <c r="A156" s="12"/>
      <c r="B156" s="183" t="s">
        <v>885</v>
      </c>
      <c r="C156" s="184" t="s">
        <v>886</v>
      </c>
      <c r="D156" s="185">
        <v>0.64191360000000008</v>
      </c>
      <c r="E156" s="186">
        <v>1.0023000000000002</v>
      </c>
      <c r="F156" s="266">
        <v>6469.2480156380288</v>
      </c>
      <c r="G156" s="267">
        <v>6469.2480156380288</v>
      </c>
      <c r="H156" s="267">
        <v>6469.2480156380288</v>
      </c>
      <c r="I156" s="298">
        <v>6469.2480156380288</v>
      </c>
      <c r="J156" s="267">
        <v>6469.2480156380288</v>
      </c>
      <c r="K156" s="267">
        <v>6613.2082521350303</v>
      </c>
      <c r="L156" s="268">
        <v>6757.168488632029</v>
      </c>
      <c r="M156" s="20"/>
      <c r="N156" s="151"/>
      <c r="O156" s="162"/>
      <c r="P156" s="162"/>
      <c r="Q156" s="162"/>
      <c r="R156" s="162"/>
      <c r="S156" s="162"/>
      <c r="T156" s="162"/>
      <c r="U156" s="162"/>
    </row>
    <row r="157" spans="1:21">
      <c r="A157" s="19"/>
      <c r="B157" s="183" t="s">
        <v>887</v>
      </c>
      <c r="C157" s="184" t="s">
        <v>888</v>
      </c>
      <c r="D157" s="185">
        <v>0.61796160000000011</v>
      </c>
      <c r="E157" s="186">
        <v>0.9651777777777778</v>
      </c>
      <c r="F157" s="266">
        <v>6218.1876309333029</v>
      </c>
      <c r="G157" s="267">
        <v>6218.1876309333029</v>
      </c>
      <c r="H157" s="267">
        <v>6218.1876309333029</v>
      </c>
      <c r="I157" s="298">
        <v>6218.1876309333029</v>
      </c>
      <c r="J157" s="267">
        <v>6218.1876309333029</v>
      </c>
      <c r="K157" s="267">
        <v>6356.8160068193029</v>
      </c>
      <c r="L157" s="268">
        <v>6495.4443827053028</v>
      </c>
      <c r="M157" s="11"/>
      <c r="N157" s="151"/>
      <c r="O157" s="162"/>
      <c r="P157" s="162"/>
      <c r="Q157" s="162"/>
      <c r="R157" s="162"/>
      <c r="S157" s="162"/>
      <c r="T157" s="162"/>
      <c r="U157" s="162"/>
    </row>
    <row r="158" spans="1:21" ht="15.75" thickBot="1">
      <c r="A158" s="19"/>
      <c r="B158" s="207" t="s">
        <v>889</v>
      </c>
      <c r="C158" s="192" t="s">
        <v>890</v>
      </c>
      <c r="D158" s="193">
        <v>0.59400960000000003</v>
      </c>
      <c r="E158" s="194">
        <v>0.92805555555555563</v>
      </c>
      <c r="F158" s="272">
        <v>6021.0102837974391</v>
      </c>
      <c r="G158" s="273">
        <v>6021.0102837974391</v>
      </c>
      <c r="H158" s="273">
        <v>6021.0102837974391</v>
      </c>
      <c r="I158" s="300">
        <v>6021.0102837974391</v>
      </c>
      <c r="J158" s="273">
        <v>6021.0102837974391</v>
      </c>
      <c r="K158" s="273">
        <v>6154.3067990724385</v>
      </c>
      <c r="L158" s="274">
        <v>6287.6033143474378</v>
      </c>
      <c r="M158" s="11"/>
      <c r="N158" s="151"/>
      <c r="O158" s="162"/>
      <c r="P158" s="162"/>
      <c r="Q158" s="162"/>
      <c r="R158" s="162"/>
      <c r="S158" s="162"/>
      <c r="T158" s="162"/>
      <c r="U158" s="162"/>
    </row>
    <row r="159" spans="1:21">
      <c r="A159" s="12"/>
      <c r="B159" s="199" t="s">
        <v>891</v>
      </c>
      <c r="C159" s="200" t="s">
        <v>892</v>
      </c>
      <c r="D159" s="201">
        <v>0.57005760000000005</v>
      </c>
      <c r="E159" s="202">
        <v>0.89093333333333335</v>
      </c>
      <c r="F159" s="263">
        <v>5823.1414465446987</v>
      </c>
      <c r="G159" s="264">
        <v>5823.1414465446987</v>
      </c>
      <c r="H159" s="264">
        <v>5823.1414465446987</v>
      </c>
      <c r="I159" s="297">
        <v>5823.1414465446987</v>
      </c>
      <c r="J159" s="264">
        <v>5823.1414465446987</v>
      </c>
      <c r="K159" s="264">
        <v>5823.1414465446987</v>
      </c>
      <c r="L159" s="265">
        <v>5823.1414465446987</v>
      </c>
      <c r="M159" s="18"/>
      <c r="N159" s="151"/>
      <c r="O159" s="162"/>
      <c r="P159" s="162"/>
      <c r="Q159" s="162"/>
      <c r="R159" s="162"/>
      <c r="S159" s="162"/>
      <c r="T159" s="162"/>
      <c r="U159" s="162"/>
    </row>
    <row r="160" spans="1:21">
      <c r="A160" s="19"/>
      <c r="B160" s="183" t="s">
        <v>893</v>
      </c>
      <c r="C160" s="184" t="s">
        <v>894</v>
      </c>
      <c r="D160" s="185">
        <v>0.54610559999999997</v>
      </c>
      <c r="E160" s="186">
        <v>0.85381111111111108</v>
      </c>
      <c r="F160" s="266">
        <v>5625.964099408835</v>
      </c>
      <c r="G160" s="267">
        <v>5625.964099408835</v>
      </c>
      <c r="H160" s="267">
        <v>5625.964099408835</v>
      </c>
      <c r="I160" s="298">
        <v>5625.964099408835</v>
      </c>
      <c r="J160" s="267">
        <v>5625.964099408835</v>
      </c>
      <c r="K160" s="267">
        <v>5625.964099408835</v>
      </c>
      <c r="L160" s="268">
        <v>5625.964099408835</v>
      </c>
      <c r="M160" s="18"/>
      <c r="N160" s="151"/>
      <c r="O160" s="162"/>
      <c r="P160" s="162"/>
      <c r="Q160" s="162"/>
      <c r="R160" s="162"/>
      <c r="S160" s="162"/>
      <c r="T160" s="162"/>
      <c r="U160" s="162"/>
    </row>
    <row r="161" spans="1:21" ht="15.75" thickBot="1">
      <c r="A161" s="53"/>
      <c r="B161" s="183" t="s">
        <v>895</v>
      </c>
      <c r="C161" s="184" t="s">
        <v>896</v>
      </c>
      <c r="D161" s="185">
        <v>0.52215360000000011</v>
      </c>
      <c r="E161" s="186">
        <v>0.81668888888888902</v>
      </c>
      <c r="F161" s="266">
        <v>5374.903714704109</v>
      </c>
      <c r="G161" s="267">
        <v>5374.903714704109</v>
      </c>
      <c r="H161" s="267">
        <v>5374.903714704109</v>
      </c>
      <c r="I161" s="298">
        <v>5374.903714704109</v>
      </c>
      <c r="J161" s="267">
        <v>5374.903714704109</v>
      </c>
      <c r="K161" s="267">
        <v>5374.903714704109</v>
      </c>
      <c r="L161" s="268">
        <v>5374.903714704109</v>
      </c>
      <c r="M161" s="11"/>
      <c r="N161" s="151"/>
      <c r="O161" s="162"/>
      <c r="P161" s="162"/>
      <c r="Q161" s="162"/>
      <c r="R161" s="162"/>
      <c r="S161" s="162"/>
      <c r="T161" s="162"/>
      <c r="U161" s="162"/>
    </row>
    <row r="162" spans="1:21">
      <c r="A162" s="38"/>
      <c r="B162" s="183" t="s">
        <v>897</v>
      </c>
      <c r="C162" s="184" t="s">
        <v>898</v>
      </c>
      <c r="D162" s="185">
        <v>0.49820160000000008</v>
      </c>
      <c r="E162" s="186">
        <v>0.77956666666666674</v>
      </c>
      <c r="F162" s="266">
        <v>5177.7263675682452</v>
      </c>
      <c r="G162" s="267">
        <v>5177.7263675682452</v>
      </c>
      <c r="H162" s="267">
        <v>5177.7263675682452</v>
      </c>
      <c r="I162" s="298">
        <v>5177.7263675682452</v>
      </c>
      <c r="J162" s="267">
        <v>5177.7263675682452</v>
      </c>
      <c r="K162" s="267">
        <v>5177.7263675682452</v>
      </c>
      <c r="L162" s="268">
        <v>5177.7263675682452</v>
      </c>
      <c r="M162" s="20"/>
      <c r="N162" s="151"/>
      <c r="O162" s="162"/>
      <c r="P162" s="162"/>
      <c r="Q162" s="162"/>
      <c r="R162" s="162"/>
      <c r="S162" s="162"/>
      <c r="T162" s="162"/>
      <c r="U162" s="162"/>
    </row>
    <row r="163" spans="1:21">
      <c r="A163" s="41"/>
      <c r="B163" s="183" t="s">
        <v>899</v>
      </c>
      <c r="C163" s="184" t="s">
        <v>900</v>
      </c>
      <c r="D163" s="185">
        <v>0.47424960000000005</v>
      </c>
      <c r="E163" s="186">
        <v>0.74244444444444446</v>
      </c>
      <c r="F163" s="266">
        <v>4926.6659828635156</v>
      </c>
      <c r="G163" s="267">
        <v>4926.6659828635156</v>
      </c>
      <c r="H163" s="267">
        <v>4926.6659828635156</v>
      </c>
      <c r="I163" s="298">
        <v>4926.6659828635156</v>
      </c>
      <c r="J163" s="267">
        <v>4926.6659828635156</v>
      </c>
      <c r="K163" s="267">
        <v>4926.6659828635156</v>
      </c>
      <c r="L163" s="268">
        <v>4926.6659828635156</v>
      </c>
      <c r="M163" s="20"/>
      <c r="N163" s="151"/>
      <c r="O163" s="162"/>
      <c r="P163" s="162"/>
      <c r="Q163" s="162"/>
      <c r="R163" s="162"/>
      <c r="S163" s="162"/>
      <c r="T163" s="162"/>
      <c r="U163" s="162"/>
    </row>
    <row r="164" spans="1:21" ht="15.75" thickBot="1">
      <c r="A164" s="6"/>
      <c r="B164" s="207" t="s">
        <v>901</v>
      </c>
      <c r="C164" s="192" t="s">
        <v>902</v>
      </c>
      <c r="D164" s="193">
        <v>0.45029760000000002</v>
      </c>
      <c r="E164" s="194">
        <v>0.70532222222222218</v>
      </c>
      <c r="F164" s="272">
        <v>4729.4886357276509</v>
      </c>
      <c r="G164" s="273">
        <v>4729.4886357276509</v>
      </c>
      <c r="H164" s="273">
        <v>4729.4886357276509</v>
      </c>
      <c r="I164" s="300">
        <v>4729.4886357276509</v>
      </c>
      <c r="J164" s="273">
        <v>4729.4886357276509</v>
      </c>
      <c r="K164" s="273">
        <v>4729.4886357276509</v>
      </c>
      <c r="L164" s="274">
        <v>4729.4886357276509</v>
      </c>
      <c r="M164" s="5"/>
      <c r="N164" s="151"/>
      <c r="O164" s="162"/>
      <c r="P164" s="162"/>
      <c r="Q164" s="162"/>
      <c r="R164" s="162"/>
      <c r="S164" s="162"/>
      <c r="T164" s="162"/>
      <c r="U164" s="162"/>
    </row>
    <row r="165" spans="1:21">
      <c r="A165" s="8"/>
      <c r="B165" s="175" t="s">
        <v>903</v>
      </c>
      <c r="C165" s="176" t="s">
        <v>904</v>
      </c>
      <c r="D165" s="177">
        <v>0.42634559999999999</v>
      </c>
      <c r="E165" s="178">
        <v>0.66820000000000002</v>
      </c>
      <c r="F165" s="275">
        <v>4478.4282510229241</v>
      </c>
      <c r="G165" s="276">
        <v>4478.4282510229241</v>
      </c>
      <c r="H165" s="276">
        <v>4478.4282510229241</v>
      </c>
      <c r="I165" s="301">
        <v>4478.4282510229241</v>
      </c>
      <c r="J165" s="276">
        <v>4478.4282510229241</v>
      </c>
      <c r="K165" s="276">
        <v>4478.4282510229241</v>
      </c>
      <c r="L165" s="277">
        <v>4478.4282510229241</v>
      </c>
      <c r="M165" s="22"/>
      <c r="N165" s="151"/>
      <c r="O165" s="162"/>
      <c r="P165" s="162"/>
      <c r="Q165" s="162"/>
      <c r="R165" s="162"/>
      <c r="S165" s="162"/>
      <c r="T165" s="162"/>
      <c r="U165" s="162"/>
    </row>
    <row r="166" spans="1:21">
      <c r="A166" s="10"/>
      <c r="B166" s="183" t="s">
        <v>905</v>
      </c>
      <c r="C166" s="184" t="s">
        <v>906</v>
      </c>
      <c r="D166" s="185">
        <v>0.40239360000000007</v>
      </c>
      <c r="E166" s="186">
        <v>0.63107777777777774</v>
      </c>
      <c r="F166" s="266">
        <v>4281.2509038870612</v>
      </c>
      <c r="G166" s="267">
        <v>4281.2509038870612</v>
      </c>
      <c r="H166" s="267">
        <v>4281.2509038870612</v>
      </c>
      <c r="I166" s="298">
        <v>4281.2509038870612</v>
      </c>
      <c r="J166" s="267">
        <v>4281.2509038870612</v>
      </c>
      <c r="K166" s="267">
        <v>4281.2509038870612</v>
      </c>
      <c r="L166" s="268">
        <v>4281.2509038870612</v>
      </c>
      <c r="M166" s="23"/>
      <c r="N166" s="151"/>
      <c r="O166" s="162"/>
      <c r="P166" s="162"/>
      <c r="Q166" s="162"/>
      <c r="R166" s="162"/>
      <c r="S166" s="162"/>
      <c r="T166" s="162"/>
      <c r="U166" s="162"/>
    </row>
    <row r="167" spans="1:21" ht="15.75" thickBot="1">
      <c r="A167" s="12"/>
      <c r="B167" s="191" t="s">
        <v>907</v>
      </c>
      <c r="C167" s="192" t="s">
        <v>908</v>
      </c>
      <c r="D167" s="193">
        <v>0.37844160000000004</v>
      </c>
      <c r="E167" s="194">
        <v>0.59395555555555557</v>
      </c>
      <c r="F167" s="272">
        <v>4030.1905191823325</v>
      </c>
      <c r="G167" s="273">
        <v>4030.1905191823325</v>
      </c>
      <c r="H167" s="273">
        <v>4030.1905191823325</v>
      </c>
      <c r="I167" s="300">
        <v>4030.1905191823325</v>
      </c>
      <c r="J167" s="273">
        <v>4030.1905191823325</v>
      </c>
      <c r="K167" s="273">
        <v>4030.1905191823325</v>
      </c>
      <c r="L167" s="274">
        <v>4030.1905191823325</v>
      </c>
      <c r="M167" s="22"/>
      <c r="N167" s="151"/>
      <c r="O167" s="162"/>
      <c r="P167" s="162"/>
      <c r="Q167" s="162"/>
      <c r="R167" s="162"/>
      <c r="S167" s="162"/>
      <c r="T167" s="162"/>
      <c r="U167" s="162"/>
    </row>
    <row r="168" spans="1:21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C587" sheet="1" objects="1" scenarios="1"/>
  <mergeCells count="15">
    <mergeCell ref="B16:L16"/>
    <mergeCell ref="B92:L92"/>
    <mergeCell ref="B2:D2"/>
    <mergeCell ref="H2:L3"/>
    <mergeCell ref="B3:D3"/>
    <mergeCell ref="H4:L4"/>
    <mergeCell ref="H5:L5"/>
    <mergeCell ref="B9:L9"/>
    <mergeCell ref="B10:L10"/>
    <mergeCell ref="B12:B15"/>
    <mergeCell ref="C12:C15"/>
    <mergeCell ref="F6:L6"/>
    <mergeCell ref="D12:D15"/>
    <mergeCell ref="E12:E15"/>
    <mergeCell ref="F12:L14"/>
  </mergeCells>
  <hyperlinks>
    <hyperlink ref="H4" r:id="rId1"/>
  </hyperlinks>
  <pageMargins left="0.15748031496062992" right="0.15748031496062992" top="0.74803149606299213" bottom="0.74803149606299213" header="0.31496062992125984" footer="0.31496062992125984"/>
  <pageSetup paperSize="9" scale="89" fitToHeight="3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15"/>
  <sheetViews>
    <sheetView workbookViewId="0">
      <selection activeCell="N9" sqref="N9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6" width="9.140625" customWidth="1"/>
    <col min="18" max="26" width="9.140625" style="168"/>
  </cols>
  <sheetData>
    <row r="1" spans="1:21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21" ht="10.5" customHeight="1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21" ht="17.25" customHeight="1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21" ht="10.5" customHeight="1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21" ht="12.75" customHeight="1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21" ht="12.75" customHeight="1">
      <c r="A6" s="4"/>
      <c r="B6" s="89"/>
      <c r="C6" s="90"/>
      <c r="D6" s="90"/>
      <c r="E6" s="90"/>
      <c r="F6" s="809"/>
      <c r="G6" s="839"/>
      <c r="H6" s="839"/>
      <c r="I6" s="839"/>
      <c r="J6" s="839"/>
      <c r="K6" s="839"/>
      <c r="L6" s="821"/>
      <c r="M6" s="79"/>
    </row>
    <row r="7" spans="1:21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21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21" ht="16.5" thickBot="1">
      <c r="A9" s="4"/>
      <c r="B9" s="811" t="s">
        <v>1338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21" ht="27" customHeight="1" thickBot="1">
      <c r="A10" s="4"/>
      <c r="B10" s="814" t="s">
        <v>1339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21" ht="15" customHeight="1">
      <c r="A11" s="6"/>
      <c r="B11" s="817" t="s">
        <v>0</v>
      </c>
      <c r="C11" s="817" t="s">
        <v>1</v>
      </c>
      <c r="D11" s="817" t="s">
        <v>2</v>
      </c>
      <c r="E11" s="822" t="s">
        <v>3</v>
      </c>
      <c r="F11" s="825" t="s">
        <v>4</v>
      </c>
      <c r="G11" s="826"/>
      <c r="H11" s="826"/>
      <c r="I11" s="826"/>
      <c r="J11" s="826"/>
      <c r="K11" s="826"/>
      <c r="L11" s="827"/>
      <c r="M11" s="7"/>
    </row>
    <row r="12" spans="1:21">
      <c r="A12" s="8"/>
      <c r="B12" s="818"/>
      <c r="C12" s="818"/>
      <c r="D12" s="818"/>
      <c r="E12" s="823"/>
      <c r="F12" s="828"/>
      <c r="G12" s="829"/>
      <c r="H12" s="829"/>
      <c r="I12" s="829"/>
      <c r="J12" s="829"/>
      <c r="K12" s="829"/>
      <c r="L12" s="830"/>
      <c r="M12" s="9"/>
    </row>
    <row r="13" spans="1:21" ht="19.5" customHeight="1" thickBot="1">
      <c r="A13" s="10"/>
      <c r="B13" s="818"/>
      <c r="C13" s="818"/>
      <c r="D13" s="818"/>
      <c r="E13" s="823"/>
      <c r="F13" s="831"/>
      <c r="G13" s="832"/>
      <c r="H13" s="832"/>
      <c r="I13" s="832"/>
      <c r="J13" s="832"/>
      <c r="K13" s="832"/>
      <c r="L13" s="833"/>
      <c r="M13" s="11"/>
    </row>
    <row r="14" spans="1:21" ht="21.75" customHeight="1" thickBot="1">
      <c r="A14" s="12"/>
      <c r="B14" s="819"/>
      <c r="C14" s="819"/>
      <c r="D14" s="819"/>
      <c r="E14" s="824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21" ht="17.25" customHeight="1" thickBot="1">
      <c r="A15" s="4"/>
      <c r="B15" s="836" t="s">
        <v>12</v>
      </c>
      <c r="C15" s="837"/>
      <c r="D15" s="837"/>
      <c r="E15" s="837"/>
      <c r="F15" s="837"/>
      <c r="G15" s="837"/>
      <c r="H15" s="837"/>
      <c r="I15" s="837"/>
      <c r="J15" s="837"/>
      <c r="K15" s="837"/>
      <c r="L15" s="838"/>
      <c r="M15" s="5"/>
    </row>
    <row r="16" spans="1:21">
      <c r="A16" s="19"/>
      <c r="B16" s="302" t="s">
        <v>13</v>
      </c>
      <c r="C16" s="303" t="s">
        <v>14</v>
      </c>
      <c r="D16" s="201">
        <v>2.496</v>
      </c>
      <c r="E16" s="202">
        <v>3.7330000000000001</v>
      </c>
      <c r="F16" s="304">
        <v>29661.510852242769</v>
      </c>
      <c r="G16" s="305"/>
      <c r="H16" s="306"/>
      <c r="I16" s="475"/>
      <c r="J16" s="306"/>
      <c r="K16" s="307"/>
      <c r="L16" s="308"/>
      <c r="M16" s="20"/>
      <c r="O16" s="162"/>
      <c r="P16" s="170"/>
      <c r="Q16" s="170"/>
      <c r="R16" s="171"/>
      <c r="S16" s="171"/>
      <c r="T16" s="171"/>
      <c r="U16" s="171"/>
    </row>
    <row r="17" spans="1:21">
      <c r="A17" s="19"/>
      <c r="B17" s="309" t="s">
        <v>15</v>
      </c>
      <c r="C17" s="310" t="s">
        <v>16</v>
      </c>
      <c r="D17" s="185">
        <v>2.4740000000000002</v>
      </c>
      <c r="E17" s="186">
        <v>3.7</v>
      </c>
      <c r="F17" s="311">
        <v>29424.502375209526</v>
      </c>
      <c r="G17" s="312"/>
      <c r="H17" s="313"/>
      <c r="I17" s="476"/>
      <c r="J17" s="313"/>
      <c r="K17" s="314"/>
      <c r="L17" s="315"/>
      <c r="M17" s="20"/>
      <c r="O17" s="162"/>
      <c r="P17" s="170"/>
      <c r="Q17" s="170"/>
      <c r="R17" s="171"/>
      <c r="S17" s="171"/>
      <c r="T17" s="171"/>
      <c r="U17" s="171"/>
    </row>
    <row r="18" spans="1:21">
      <c r="A18" s="19"/>
      <c r="B18" s="309" t="s">
        <v>17</v>
      </c>
      <c r="C18" s="310" t="s">
        <v>18</v>
      </c>
      <c r="D18" s="185">
        <v>2.452</v>
      </c>
      <c r="E18" s="186">
        <v>3.6669999999999998</v>
      </c>
      <c r="F18" s="311">
        <v>29122.904692673048</v>
      </c>
      <c r="G18" s="312"/>
      <c r="H18" s="313"/>
      <c r="I18" s="476"/>
      <c r="J18" s="313"/>
      <c r="K18" s="314"/>
      <c r="L18" s="315"/>
      <c r="M18" s="20"/>
      <c r="O18" s="162"/>
      <c r="P18" s="170"/>
      <c r="Q18" s="170"/>
      <c r="R18" s="171"/>
      <c r="S18" s="171"/>
      <c r="T18" s="171"/>
      <c r="U18" s="171"/>
    </row>
    <row r="19" spans="1:21">
      <c r="A19" s="19"/>
      <c r="B19" s="309" t="s">
        <v>19</v>
      </c>
      <c r="C19" s="310" t="s">
        <v>20</v>
      </c>
      <c r="D19" s="185">
        <v>2.4300000000000002</v>
      </c>
      <c r="E19" s="186">
        <v>3.6339999999999999</v>
      </c>
      <c r="F19" s="311">
        <v>28885.896215639805</v>
      </c>
      <c r="G19" s="312"/>
      <c r="H19" s="313"/>
      <c r="I19" s="476"/>
      <c r="J19" s="313"/>
      <c r="K19" s="314"/>
      <c r="L19" s="315"/>
      <c r="M19" s="20"/>
      <c r="O19" s="162"/>
      <c r="P19" s="170"/>
      <c r="Q19" s="170"/>
      <c r="R19" s="171"/>
      <c r="S19" s="171"/>
      <c r="T19" s="171"/>
      <c r="U19" s="171"/>
    </row>
    <row r="20" spans="1:21">
      <c r="A20" s="19"/>
      <c r="B20" s="309" t="s">
        <v>21</v>
      </c>
      <c r="C20" s="310" t="s">
        <v>22</v>
      </c>
      <c r="D20" s="185">
        <v>2.4079999999999999</v>
      </c>
      <c r="E20" s="186">
        <v>3.601</v>
      </c>
      <c r="F20" s="311">
        <v>28648.887738606565</v>
      </c>
      <c r="G20" s="312"/>
      <c r="H20" s="313"/>
      <c r="I20" s="476"/>
      <c r="J20" s="313"/>
      <c r="K20" s="314"/>
      <c r="L20" s="315"/>
      <c r="M20" s="20"/>
      <c r="O20" s="162"/>
      <c r="P20" s="170"/>
      <c r="Q20" s="170"/>
      <c r="R20" s="171"/>
      <c r="S20" s="171"/>
      <c r="T20" s="171"/>
      <c r="U20" s="171"/>
    </row>
    <row r="21" spans="1:21" ht="15.75" thickBot="1">
      <c r="A21" s="19"/>
      <c r="B21" s="316" t="s">
        <v>23</v>
      </c>
      <c r="C21" s="317" t="s">
        <v>24</v>
      </c>
      <c r="D21" s="193">
        <v>2.3860000000000001</v>
      </c>
      <c r="E21" s="194">
        <v>3.5680000000000001</v>
      </c>
      <c r="F21" s="318">
        <v>28411.879261573325</v>
      </c>
      <c r="G21" s="319"/>
      <c r="H21" s="320"/>
      <c r="I21" s="477"/>
      <c r="J21" s="320"/>
      <c r="K21" s="321"/>
      <c r="L21" s="322"/>
      <c r="M21" s="20"/>
      <c r="O21" s="162"/>
      <c r="P21" s="170"/>
      <c r="Q21" s="170"/>
      <c r="R21" s="171"/>
      <c r="S21" s="171"/>
      <c r="T21" s="171"/>
      <c r="U21" s="171"/>
    </row>
    <row r="22" spans="1:21">
      <c r="A22" s="19"/>
      <c r="B22" s="302" t="s">
        <v>25</v>
      </c>
      <c r="C22" s="303" t="s">
        <v>26</v>
      </c>
      <c r="D22" s="201">
        <v>2.3644851999999998</v>
      </c>
      <c r="E22" s="202">
        <v>3.5369999999999999</v>
      </c>
      <c r="F22" s="323">
        <v>25825.125195648627</v>
      </c>
      <c r="G22" s="324">
        <v>29856.344942405904</v>
      </c>
      <c r="H22" s="325"/>
      <c r="I22" s="478"/>
      <c r="J22" s="325"/>
      <c r="K22" s="324"/>
      <c r="L22" s="326"/>
      <c r="M22" s="20"/>
      <c r="O22" s="162"/>
      <c r="P22" s="167"/>
      <c r="Q22" s="170"/>
      <c r="R22" s="171"/>
      <c r="S22" s="171"/>
      <c r="T22" s="171"/>
      <c r="U22" s="171"/>
    </row>
    <row r="23" spans="1:21">
      <c r="A23" s="19"/>
      <c r="B23" s="309" t="s">
        <v>27</v>
      </c>
      <c r="C23" s="310" t="s">
        <v>28</v>
      </c>
      <c r="D23" s="185">
        <v>2.3425511999999999</v>
      </c>
      <c r="E23" s="186">
        <v>3.5042499999999994</v>
      </c>
      <c r="F23" s="327">
        <v>25608.302710465585</v>
      </c>
      <c r="G23" s="328">
        <v>29603.383581369781</v>
      </c>
      <c r="H23" s="329"/>
      <c r="I23" s="479"/>
      <c r="J23" s="325"/>
      <c r="K23" s="328"/>
      <c r="L23" s="326"/>
      <c r="M23" s="11"/>
      <c r="O23" s="162"/>
      <c r="P23" s="167"/>
      <c r="Q23" s="170"/>
      <c r="R23" s="171"/>
      <c r="S23" s="171"/>
      <c r="T23" s="171"/>
      <c r="U23" s="171"/>
    </row>
    <row r="24" spans="1:21">
      <c r="A24" s="12"/>
      <c r="B24" s="309" t="s">
        <v>29</v>
      </c>
      <c r="C24" s="310" t="s">
        <v>30</v>
      </c>
      <c r="D24" s="185">
        <v>2.3206172</v>
      </c>
      <c r="E24" s="186">
        <v>3.4714999999999994</v>
      </c>
      <c r="F24" s="327">
        <v>25330.755594518607</v>
      </c>
      <c r="G24" s="328">
        <v>29285.81210003564</v>
      </c>
      <c r="H24" s="329"/>
      <c r="I24" s="479"/>
      <c r="J24" s="325"/>
      <c r="K24" s="328"/>
      <c r="L24" s="326"/>
      <c r="M24" s="11"/>
      <c r="O24" s="162"/>
      <c r="P24" s="167"/>
      <c r="Q24" s="170"/>
      <c r="R24" s="171"/>
      <c r="S24" s="171"/>
      <c r="T24" s="171"/>
      <c r="U24" s="171"/>
    </row>
    <row r="25" spans="1:21">
      <c r="A25" s="10"/>
      <c r="B25" s="309" t="s">
        <v>31</v>
      </c>
      <c r="C25" s="310" t="s">
        <v>32</v>
      </c>
      <c r="D25" s="185">
        <v>2.2986832000000001</v>
      </c>
      <c r="E25" s="186">
        <v>3.4387500000000002</v>
      </c>
      <c r="F25" s="327">
        <v>25113.933109335561</v>
      </c>
      <c r="G25" s="328">
        <v>29032.850738999532</v>
      </c>
      <c r="H25" s="329"/>
      <c r="I25" s="479"/>
      <c r="J25" s="325"/>
      <c r="K25" s="328"/>
      <c r="L25" s="326"/>
      <c r="M25" s="20"/>
      <c r="O25" s="162"/>
      <c r="P25" s="167"/>
      <c r="Q25" s="170"/>
      <c r="R25" s="171"/>
      <c r="S25" s="171"/>
      <c r="T25" s="171"/>
      <c r="U25" s="171"/>
    </row>
    <row r="26" spans="1:21">
      <c r="A26" s="19"/>
      <c r="B26" s="309" t="s">
        <v>33</v>
      </c>
      <c r="C26" s="310" t="s">
        <v>34</v>
      </c>
      <c r="D26" s="185">
        <v>2.2767492000000003</v>
      </c>
      <c r="E26" s="186">
        <v>3.4059999999999997</v>
      </c>
      <c r="F26" s="327">
        <v>24897.110624152523</v>
      </c>
      <c r="G26" s="328">
        <v>28779.889377963402</v>
      </c>
      <c r="H26" s="329"/>
      <c r="I26" s="479"/>
      <c r="J26" s="325"/>
      <c r="K26" s="328"/>
      <c r="L26" s="326"/>
      <c r="M26" s="5"/>
      <c r="O26" s="162"/>
      <c r="P26" s="167"/>
      <c r="Q26" s="170"/>
      <c r="R26" s="171"/>
      <c r="S26" s="171"/>
      <c r="T26" s="171"/>
      <c r="U26" s="171"/>
    </row>
    <row r="27" spans="1:21" ht="15.75" thickBot="1">
      <c r="A27" s="4"/>
      <c r="B27" s="316" t="s">
        <v>35</v>
      </c>
      <c r="C27" s="317" t="s">
        <v>36</v>
      </c>
      <c r="D27" s="193">
        <v>2.2548151999999999</v>
      </c>
      <c r="E27" s="194">
        <v>3.3732499999999996</v>
      </c>
      <c r="F27" s="330">
        <v>24680.288138969485</v>
      </c>
      <c r="G27" s="331">
        <v>28526.928016927282</v>
      </c>
      <c r="H27" s="332"/>
      <c r="I27" s="480"/>
      <c r="J27" s="333"/>
      <c r="K27" s="331"/>
      <c r="L27" s="334"/>
      <c r="M27" s="18"/>
      <c r="O27" s="162"/>
      <c r="P27" s="167"/>
      <c r="Q27" s="170"/>
      <c r="R27" s="171"/>
      <c r="S27" s="171"/>
      <c r="T27" s="171"/>
      <c r="U27" s="171"/>
    </row>
    <row r="28" spans="1:21">
      <c r="A28" s="10"/>
      <c r="B28" s="335" t="s">
        <v>37</v>
      </c>
      <c r="C28" s="200" t="s">
        <v>38</v>
      </c>
      <c r="D28" s="201">
        <v>2.2328812</v>
      </c>
      <c r="E28" s="202">
        <v>3.3404999999999991</v>
      </c>
      <c r="F28" s="323">
        <v>23366.850518940446</v>
      </c>
      <c r="G28" s="325">
        <v>24984.121251353157</v>
      </c>
      <c r="H28" s="325">
        <v>28273.966655891167</v>
      </c>
      <c r="I28" s="481"/>
      <c r="J28" s="325"/>
      <c r="K28" s="337"/>
      <c r="L28" s="326"/>
      <c r="M28" s="21"/>
      <c r="O28" s="162"/>
      <c r="P28" s="167"/>
      <c r="Q28" s="167"/>
      <c r="R28" s="171"/>
      <c r="S28" s="171"/>
      <c r="T28" s="171"/>
      <c r="U28" s="171"/>
    </row>
    <row r="29" spans="1:21">
      <c r="A29" s="12"/>
      <c r="B29" s="338" t="s">
        <v>39</v>
      </c>
      <c r="C29" s="184" t="s">
        <v>40</v>
      </c>
      <c r="D29" s="185">
        <v>2.2109472000000001</v>
      </c>
      <c r="E29" s="186">
        <v>3.3077499999999995</v>
      </c>
      <c r="F29" s="327">
        <v>23160.779162530402</v>
      </c>
      <c r="G29" s="329">
        <v>24763.413276636042</v>
      </c>
      <c r="H29" s="329">
        <v>28021.005294855047</v>
      </c>
      <c r="I29" s="482"/>
      <c r="J29" s="329"/>
      <c r="K29" s="339"/>
      <c r="L29" s="340"/>
      <c r="M29" s="22"/>
      <c r="O29" s="162"/>
      <c r="P29" s="167"/>
      <c r="Q29" s="167"/>
      <c r="R29" s="171"/>
      <c r="S29" s="171"/>
      <c r="T29" s="171"/>
      <c r="U29" s="171"/>
    </row>
    <row r="30" spans="1:21">
      <c r="A30" s="10"/>
      <c r="B30" s="338" t="s">
        <v>41</v>
      </c>
      <c r="C30" s="184" t="s">
        <v>42</v>
      </c>
      <c r="D30" s="185">
        <v>2.1890132000000002</v>
      </c>
      <c r="E30" s="186">
        <v>3.2749999999999999</v>
      </c>
      <c r="F30" s="327">
        <v>22893.983175356429</v>
      </c>
      <c r="G30" s="329">
        <v>24478.095181620909</v>
      </c>
      <c r="H30" s="329">
        <v>27703.433813520911</v>
      </c>
      <c r="I30" s="482"/>
      <c r="J30" s="329"/>
      <c r="K30" s="339"/>
      <c r="L30" s="340"/>
      <c r="M30" s="23"/>
      <c r="O30" s="162"/>
      <c r="P30" s="167"/>
      <c r="Q30" s="167"/>
      <c r="R30" s="171"/>
      <c r="S30" s="171"/>
      <c r="T30" s="171"/>
      <c r="U30" s="171"/>
    </row>
    <row r="31" spans="1:21">
      <c r="A31" s="12"/>
      <c r="B31" s="338" t="s">
        <v>43</v>
      </c>
      <c r="C31" s="184" t="s">
        <v>44</v>
      </c>
      <c r="D31" s="185">
        <v>2.1670791999999999</v>
      </c>
      <c r="E31" s="186">
        <v>3.2422499999999999</v>
      </c>
      <c r="F31" s="327">
        <v>22687.911818946384</v>
      </c>
      <c r="G31" s="329">
        <v>24257.387206903786</v>
      </c>
      <c r="H31" s="329">
        <v>27450.472452484777</v>
      </c>
      <c r="I31" s="482"/>
      <c r="J31" s="329"/>
      <c r="K31" s="339"/>
      <c r="L31" s="340"/>
      <c r="M31" s="22"/>
      <c r="O31" s="162"/>
      <c r="P31" s="167"/>
      <c r="Q31" s="167"/>
      <c r="R31" s="171"/>
      <c r="S31" s="171"/>
      <c r="T31" s="171"/>
      <c r="U31" s="171"/>
    </row>
    <row r="32" spans="1:21">
      <c r="A32" s="12"/>
      <c r="B32" s="341" t="s">
        <v>45</v>
      </c>
      <c r="C32" s="176" t="s">
        <v>46</v>
      </c>
      <c r="D32" s="185">
        <v>2.1451452</v>
      </c>
      <c r="E32" s="186">
        <v>3.2094999999999998</v>
      </c>
      <c r="F32" s="323">
        <v>22481.840462536347</v>
      </c>
      <c r="G32" s="325">
        <v>24036.679232186663</v>
      </c>
      <c r="H32" s="325">
        <v>27197.511091448665</v>
      </c>
      <c r="I32" s="483"/>
      <c r="J32" s="325"/>
      <c r="K32" s="337"/>
      <c r="L32" s="326"/>
      <c r="M32" s="24"/>
      <c r="O32" s="162"/>
      <c r="P32" s="167"/>
      <c r="Q32" s="167"/>
      <c r="R32" s="171"/>
      <c r="S32" s="171"/>
      <c r="T32" s="171"/>
      <c r="U32" s="171"/>
    </row>
    <row r="33" spans="1:21" ht="15.75" thickBot="1">
      <c r="A33" s="19"/>
      <c r="B33" s="342" t="s">
        <v>47</v>
      </c>
      <c r="C33" s="192" t="s">
        <v>48</v>
      </c>
      <c r="D33" s="193">
        <v>2.1232112000000001</v>
      </c>
      <c r="E33" s="194">
        <v>3.1767499999999993</v>
      </c>
      <c r="F33" s="343">
        <v>22215.04447536236</v>
      </c>
      <c r="G33" s="344">
        <v>23751.36113717152</v>
      </c>
      <c r="H33" s="344">
        <v>26879.939610114528</v>
      </c>
      <c r="I33" s="484"/>
      <c r="J33" s="344"/>
      <c r="K33" s="345"/>
      <c r="L33" s="346"/>
      <c r="M33" s="7"/>
      <c r="O33" s="162"/>
      <c r="P33" s="167"/>
      <c r="Q33" s="167"/>
      <c r="R33" s="171"/>
      <c r="S33" s="171"/>
      <c r="T33" s="171"/>
      <c r="U33" s="171"/>
    </row>
    <row r="34" spans="1:21">
      <c r="A34" s="4"/>
      <c r="B34" s="335" t="s">
        <v>49</v>
      </c>
      <c r="C34" s="200" t="s">
        <v>50</v>
      </c>
      <c r="D34" s="201">
        <v>2.1012771999999997</v>
      </c>
      <c r="E34" s="202">
        <v>3.1439999999999997</v>
      </c>
      <c r="F34" s="347">
        <v>20460.810575640317</v>
      </c>
      <c r="G34" s="348">
        <v>21982.490619142409</v>
      </c>
      <c r="H34" s="348">
        <v>23530.6531624544</v>
      </c>
      <c r="I34" s="485">
        <v>26626.978249078402</v>
      </c>
      <c r="J34" s="348"/>
      <c r="K34" s="349"/>
      <c r="L34" s="350"/>
      <c r="M34" s="9"/>
      <c r="O34" s="162"/>
      <c r="P34" s="167"/>
      <c r="Q34" s="167"/>
      <c r="R34" s="172"/>
      <c r="S34" s="171"/>
      <c r="T34" s="171"/>
      <c r="U34" s="171"/>
    </row>
    <row r="35" spans="1:21">
      <c r="A35" s="19"/>
      <c r="B35" s="338" t="s">
        <v>51</v>
      </c>
      <c r="C35" s="184" t="s">
        <v>52</v>
      </c>
      <c r="D35" s="185">
        <v>2.0793432000000003</v>
      </c>
      <c r="E35" s="186">
        <v>3.1112500000000001</v>
      </c>
      <c r="F35" s="327">
        <v>20270.865912389785</v>
      </c>
      <c r="G35" s="329">
        <v>21777.909337584781</v>
      </c>
      <c r="H35" s="329">
        <v>23309.945187737285</v>
      </c>
      <c r="I35" s="486">
        <v>26374.01688804229</v>
      </c>
      <c r="J35" s="329"/>
      <c r="K35" s="339"/>
      <c r="L35" s="340"/>
      <c r="M35" s="11"/>
      <c r="O35" s="162"/>
      <c r="P35" s="167"/>
      <c r="Q35" s="167"/>
      <c r="R35" s="172"/>
      <c r="S35" s="171"/>
      <c r="T35" s="171"/>
      <c r="U35" s="171"/>
    </row>
    <row r="36" spans="1:21">
      <c r="A36" s="12"/>
      <c r="B36" s="338" t="s">
        <v>53</v>
      </c>
      <c r="C36" s="184" t="s">
        <v>54</v>
      </c>
      <c r="D36" s="185">
        <v>2.0574091999999999</v>
      </c>
      <c r="E36" s="186">
        <v>3.0784999999999996</v>
      </c>
      <c r="F36" s="327">
        <v>20020.196618375303</v>
      </c>
      <c r="G36" s="329">
        <v>21508.717935729139</v>
      </c>
      <c r="H36" s="329">
        <v>23024.627092722141</v>
      </c>
      <c r="I36" s="486">
        <v>26056.445406708142</v>
      </c>
      <c r="J36" s="329"/>
      <c r="K36" s="339"/>
      <c r="L36" s="340"/>
      <c r="M36" s="18"/>
      <c r="O36" s="162"/>
      <c r="P36" s="167"/>
      <c r="Q36" s="167"/>
      <c r="R36" s="172"/>
      <c r="S36" s="171"/>
      <c r="T36" s="171"/>
      <c r="U36" s="171"/>
    </row>
    <row r="37" spans="1:21">
      <c r="A37" s="12"/>
      <c r="B37" s="338" t="s">
        <v>55</v>
      </c>
      <c r="C37" s="184" t="s">
        <v>56</v>
      </c>
      <c r="D37" s="185">
        <v>2.0354752</v>
      </c>
      <c r="E37" s="186">
        <v>3.04575</v>
      </c>
      <c r="F37" s="327">
        <v>19830.251955124761</v>
      </c>
      <c r="G37" s="329">
        <v>21304.136654171518</v>
      </c>
      <c r="H37" s="329">
        <v>22803.919118005026</v>
      </c>
      <c r="I37" s="486">
        <v>25803.484045672023</v>
      </c>
      <c r="J37" s="329"/>
      <c r="K37" s="339"/>
      <c r="L37" s="340"/>
      <c r="M37" s="5"/>
      <c r="O37" s="162"/>
      <c r="P37" s="167"/>
      <c r="Q37" s="167"/>
      <c r="R37" s="172"/>
      <c r="S37" s="171"/>
      <c r="T37" s="171"/>
      <c r="U37" s="171"/>
    </row>
    <row r="38" spans="1:21">
      <c r="A38" s="10"/>
      <c r="B38" s="338" t="s">
        <v>57</v>
      </c>
      <c r="C38" s="184" t="s">
        <v>58</v>
      </c>
      <c r="D38" s="185">
        <v>2.0135412000000001</v>
      </c>
      <c r="E38" s="186">
        <v>3.0129999999999995</v>
      </c>
      <c r="F38" s="327">
        <v>19640.307291874222</v>
      </c>
      <c r="G38" s="329">
        <v>21099.555372613901</v>
      </c>
      <c r="H38" s="329">
        <v>22583.211143287906</v>
      </c>
      <c r="I38" s="486">
        <v>25550.522684635904</v>
      </c>
      <c r="J38" s="329"/>
      <c r="K38" s="339"/>
      <c r="L38" s="340"/>
      <c r="M38" s="20"/>
      <c r="O38" s="162"/>
      <c r="P38" s="167"/>
      <c r="Q38" s="167"/>
      <c r="R38" s="172"/>
      <c r="S38" s="171"/>
      <c r="T38" s="171"/>
      <c r="U38" s="171"/>
    </row>
    <row r="39" spans="1:21" ht="15.75" thickBot="1">
      <c r="A39" s="19"/>
      <c r="B39" s="342" t="s">
        <v>59</v>
      </c>
      <c r="C39" s="192" t="s">
        <v>60</v>
      </c>
      <c r="D39" s="193">
        <v>1.9916071999999998</v>
      </c>
      <c r="E39" s="194">
        <v>2.9802499999999994</v>
      </c>
      <c r="F39" s="352">
        <v>19389.63799785974</v>
      </c>
      <c r="G39" s="353">
        <v>20830.363970758259</v>
      </c>
      <c r="H39" s="353">
        <v>22297.893048272766</v>
      </c>
      <c r="I39" s="486">
        <v>25232.951203301756</v>
      </c>
      <c r="J39" s="353"/>
      <c r="K39" s="354"/>
      <c r="L39" s="355"/>
      <c r="M39" s="11"/>
      <c r="O39" s="162"/>
      <c r="P39" s="167"/>
      <c r="Q39" s="167"/>
      <c r="R39" s="172"/>
      <c r="S39" s="171"/>
      <c r="T39" s="171"/>
      <c r="U39" s="171"/>
    </row>
    <row r="40" spans="1:21">
      <c r="A40" s="4"/>
      <c r="B40" s="335" t="s">
        <v>61</v>
      </c>
      <c r="C40" s="200" t="s">
        <v>62</v>
      </c>
      <c r="D40" s="201">
        <v>1.9696732000000001</v>
      </c>
      <c r="E40" s="202">
        <v>2.9474999999999998</v>
      </c>
      <c r="F40" s="347">
        <v>18178.900430754082</v>
      </c>
      <c r="G40" s="348">
        <v>19199.693334609205</v>
      </c>
      <c r="H40" s="348">
        <v>20651.095718964199</v>
      </c>
      <c r="I40" s="487">
        <v>22077.18507355564</v>
      </c>
      <c r="J40" s="348"/>
      <c r="K40" s="348"/>
      <c r="L40" s="350"/>
      <c r="M40" s="11"/>
      <c r="O40" s="162"/>
      <c r="P40" s="167"/>
      <c r="Q40" s="167"/>
      <c r="R40" s="172"/>
      <c r="S40" s="171"/>
      <c r="T40" s="171"/>
      <c r="U40" s="171"/>
    </row>
    <row r="41" spans="1:21">
      <c r="A41" s="19"/>
      <c r="B41" s="338" t="s">
        <v>63</v>
      </c>
      <c r="C41" s="184" t="s">
        <v>64</v>
      </c>
      <c r="D41" s="185">
        <v>1.9477392</v>
      </c>
      <c r="E41" s="186">
        <v>2.9147499999999997</v>
      </c>
      <c r="F41" s="327">
        <v>17998.882112475378</v>
      </c>
      <c r="G41" s="329">
        <v>19009.748671358659</v>
      </c>
      <c r="H41" s="329">
        <v>20445.024362554155</v>
      </c>
      <c r="I41" s="482">
        <v>21856.477098838517</v>
      </c>
      <c r="J41" s="329"/>
      <c r="K41" s="329"/>
      <c r="L41" s="340"/>
      <c r="M41" s="20"/>
      <c r="O41" s="162"/>
      <c r="P41" s="167"/>
      <c r="Q41" s="167"/>
      <c r="R41" s="172"/>
      <c r="S41" s="171"/>
      <c r="T41" s="171"/>
      <c r="U41" s="171"/>
    </row>
    <row r="42" spans="1:21">
      <c r="A42" s="19"/>
      <c r="B42" s="338" t="s">
        <v>65</v>
      </c>
      <c r="C42" s="184" t="s">
        <v>66</v>
      </c>
      <c r="D42" s="185">
        <v>1.9258052000000001</v>
      </c>
      <c r="E42" s="186">
        <v>2.8819999999999997</v>
      </c>
      <c r="F42" s="327">
        <v>17762.689944018082</v>
      </c>
      <c r="G42" s="329">
        <v>18759.079377344176</v>
      </c>
      <c r="H42" s="329">
        <v>20178.228375380175</v>
      </c>
      <c r="I42" s="482">
        <v>21571.159003823384</v>
      </c>
      <c r="J42" s="329"/>
      <c r="K42" s="329"/>
      <c r="L42" s="340"/>
      <c r="M42" s="5"/>
      <c r="O42" s="162"/>
      <c r="P42" s="167"/>
      <c r="Q42" s="167"/>
      <c r="R42" s="172"/>
      <c r="S42" s="171"/>
      <c r="T42" s="171"/>
      <c r="U42" s="171"/>
    </row>
    <row r="43" spans="1:21">
      <c r="A43" s="12"/>
      <c r="B43" s="338" t="s">
        <v>67</v>
      </c>
      <c r="C43" s="184" t="s">
        <v>68</v>
      </c>
      <c r="D43" s="185">
        <v>1.9038712</v>
      </c>
      <c r="E43" s="186">
        <v>2.8492499999999996</v>
      </c>
      <c r="F43" s="327">
        <v>17582.671625739382</v>
      </c>
      <c r="G43" s="329">
        <v>18569.134714093638</v>
      </c>
      <c r="H43" s="329">
        <v>19972.157018970145</v>
      </c>
      <c r="I43" s="482">
        <v>21350.451029106258</v>
      </c>
      <c r="J43" s="329"/>
      <c r="K43" s="329"/>
      <c r="L43" s="340"/>
      <c r="M43" s="18"/>
      <c r="O43" s="162"/>
      <c r="P43" s="167"/>
      <c r="Q43" s="167"/>
      <c r="R43" s="172"/>
      <c r="S43" s="171"/>
      <c r="T43" s="171"/>
      <c r="U43" s="171"/>
    </row>
    <row r="44" spans="1:21">
      <c r="A44" s="10"/>
      <c r="B44" s="338" t="s">
        <v>69</v>
      </c>
      <c r="C44" s="184" t="s">
        <v>70</v>
      </c>
      <c r="D44" s="185">
        <v>1.8819371999999999</v>
      </c>
      <c r="E44" s="186">
        <v>2.8164999999999996</v>
      </c>
      <c r="F44" s="327">
        <v>17402.653307460681</v>
      </c>
      <c r="G44" s="329">
        <v>18379.190050843099</v>
      </c>
      <c r="H44" s="329">
        <v>19766.085662560105</v>
      </c>
      <c r="I44" s="482">
        <v>21129.743054389139</v>
      </c>
      <c r="J44" s="329"/>
      <c r="K44" s="329"/>
      <c r="L44" s="340"/>
      <c r="M44" s="20"/>
      <c r="O44" s="162"/>
      <c r="P44" s="167"/>
      <c r="Q44" s="167"/>
      <c r="R44" s="172"/>
      <c r="S44" s="171"/>
      <c r="T44" s="171"/>
      <c r="U44" s="171"/>
    </row>
    <row r="45" spans="1:21" ht="15.75" thickBot="1">
      <c r="A45" s="10"/>
      <c r="B45" s="342" t="s">
        <v>71</v>
      </c>
      <c r="C45" s="192" t="s">
        <v>72</v>
      </c>
      <c r="D45" s="193">
        <v>1.8600032000000002</v>
      </c>
      <c r="E45" s="194">
        <v>2.7837499999999999</v>
      </c>
      <c r="F45" s="352">
        <v>17166.461139003382</v>
      </c>
      <c r="G45" s="353">
        <v>18128.520756828628</v>
      </c>
      <c r="H45" s="353">
        <v>19499.289675386121</v>
      </c>
      <c r="I45" s="488">
        <v>20844.424959374002</v>
      </c>
      <c r="J45" s="353"/>
      <c r="K45" s="353"/>
      <c r="L45" s="355"/>
      <c r="M45" s="5"/>
      <c r="O45" s="162"/>
      <c r="P45" s="167"/>
      <c r="Q45" s="167"/>
      <c r="R45" s="172"/>
      <c r="S45" s="171"/>
      <c r="T45" s="171"/>
      <c r="U45" s="171"/>
    </row>
    <row r="46" spans="1:21">
      <c r="A46" s="10"/>
      <c r="B46" s="335" t="s">
        <v>73</v>
      </c>
      <c r="C46" s="200" t="s">
        <v>74</v>
      </c>
      <c r="D46" s="201">
        <v>1.8380692000000001</v>
      </c>
      <c r="E46" s="202">
        <v>2.7509999999999999</v>
      </c>
      <c r="F46" s="347">
        <v>16116.403189285684</v>
      </c>
      <c r="G46" s="348">
        <v>16985.675944916082</v>
      </c>
      <c r="H46" s="348">
        <v>17888.770761848085</v>
      </c>
      <c r="I46" s="487">
        <v>19293.218318976087</v>
      </c>
      <c r="J46" s="348">
        <v>21978.359210054885</v>
      </c>
      <c r="K46" s="349"/>
      <c r="L46" s="350"/>
      <c r="M46" s="5"/>
      <c r="O46" s="162"/>
      <c r="P46" s="167"/>
      <c r="Q46" s="167"/>
      <c r="R46" s="172"/>
      <c r="S46" s="172"/>
      <c r="T46" s="171"/>
      <c r="U46" s="171"/>
    </row>
    <row r="47" spans="1:21">
      <c r="A47" s="4"/>
      <c r="B47" s="338" t="s">
        <v>75</v>
      </c>
      <c r="C47" s="184" t="s">
        <v>76</v>
      </c>
      <c r="D47" s="185">
        <v>1.8161351999999999</v>
      </c>
      <c r="E47" s="186">
        <v>2.7182499999999998</v>
      </c>
      <c r="F47" s="327">
        <v>15945.564910147779</v>
      </c>
      <c r="G47" s="329">
        <v>16805.664598235646</v>
      </c>
      <c r="H47" s="329">
        <v>17698.008286394645</v>
      </c>
      <c r="I47" s="482">
        <v>19087.146962566047</v>
      </c>
      <c r="J47" s="329">
        <v>21741.524542178257</v>
      </c>
      <c r="K47" s="339"/>
      <c r="L47" s="340"/>
      <c r="M47" s="5"/>
      <c r="O47" s="162"/>
      <c r="P47" s="167"/>
      <c r="Q47" s="167"/>
      <c r="R47" s="172"/>
      <c r="S47" s="172"/>
      <c r="T47" s="171"/>
      <c r="U47" s="171"/>
    </row>
    <row r="48" spans="1:21">
      <c r="A48" s="12"/>
      <c r="B48" s="338" t="s">
        <v>77</v>
      </c>
      <c r="C48" s="184" t="s">
        <v>78</v>
      </c>
      <c r="D48" s="185">
        <v>1.7942012000000001</v>
      </c>
      <c r="E48" s="186">
        <v>2.6854999999999993</v>
      </c>
      <c r="F48" s="327">
        <v>15722.357255585581</v>
      </c>
      <c r="G48" s="329">
        <v>16569.486372974861</v>
      </c>
      <c r="H48" s="329">
        <v>17451.078932360862</v>
      </c>
      <c r="I48" s="482">
        <v>18820.350975392059</v>
      </c>
      <c r="J48" s="329">
        <v>21440.079754003622</v>
      </c>
      <c r="K48" s="339"/>
      <c r="L48" s="340"/>
      <c r="M48" s="18"/>
      <c r="O48" s="162"/>
      <c r="P48" s="167"/>
      <c r="Q48" s="167"/>
      <c r="R48" s="172"/>
      <c r="S48" s="172"/>
      <c r="T48" s="171"/>
      <c r="U48" s="171"/>
    </row>
    <row r="49" spans="1:21">
      <c r="A49" s="12"/>
      <c r="B49" s="338" t="s">
        <v>79</v>
      </c>
      <c r="C49" s="184" t="s">
        <v>80</v>
      </c>
      <c r="D49" s="185">
        <v>1.7722671999999999</v>
      </c>
      <c r="E49" s="186">
        <v>2.6527499999999997</v>
      </c>
      <c r="F49" s="327">
        <v>15551.518976447684</v>
      </c>
      <c r="G49" s="329">
        <v>16389.475026294425</v>
      </c>
      <c r="H49" s="329">
        <v>17260.316456907418</v>
      </c>
      <c r="I49" s="482">
        <v>18614.279618982022</v>
      </c>
      <c r="J49" s="329">
        <v>21203.245086127004</v>
      </c>
      <c r="K49" s="339"/>
      <c r="L49" s="340"/>
      <c r="M49" s="20"/>
      <c r="O49" s="162"/>
      <c r="P49" s="167"/>
      <c r="Q49" s="167"/>
      <c r="R49" s="172"/>
      <c r="S49" s="172"/>
      <c r="T49" s="171"/>
      <c r="U49" s="171"/>
    </row>
    <row r="50" spans="1:21">
      <c r="A50" s="10"/>
      <c r="B50" s="338" t="s">
        <v>81</v>
      </c>
      <c r="C50" s="184" t="s">
        <v>82</v>
      </c>
      <c r="D50" s="185">
        <v>1.7503332000000003</v>
      </c>
      <c r="E50" s="186">
        <v>2.62</v>
      </c>
      <c r="F50" s="327">
        <v>15380.680697309781</v>
      </c>
      <c r="G50" s="329">
        <v>16209.463679613984</v>
      </c>
      <c r="H50" s="329">
        <v>17069.553981453977</v>
      </c>
      <c r="I50" s="482">
        <v>18408.208262571985</v>
      </c>
      <c r="J50" s="329">
        <v>20966.410418250391</v>
      </c>
      <c r="K50" s="339"/>
      <c r="L50" s="340"/>
      <c r="M50" s="20"/>
      <c r="O50" s="162"/>
      <c r="P50" s="167"/>
      <c r="Q50" s="167"/>
      <c r="R50" s="172"/>
      <c r="S50" s="172"/>
      <c r="T50" s="171"/>
      <c r="U50" s="171"/>
    </row>
    <row r="51" spans="1:21" ht="15.75" thickBot="1">
      <c r="A51" s="4"/>
      <c r="B51" s="342" t="s">
        <v>83</v>
      </c>
      <c r="C51" s="192" t="s">
        <v>84</v>
      </c>
      <c r="D51" s="193">
        <v>1.7283991999999999</v>
      </c>
      <c r="E51" s="194">
        <v>2.5872499999999996</v>
      </c>
      <c r="F51" s="352">
        <v>15157.473042747581</v>
      </c>
      <c r="G51" s="353">
        <v>15973.285454353199</v>
      </c>
      <c r="H51" s="353">
        <v>16822.624627420199</v>
      </c>
      <c r="I51" s="488">
        <v>18141.412275398001</v>
      </c>
      <c r="J51" s="353">
        <v>20664.965630075742</v>
      </c>
      <c r="K51" s="354"/>
      <c r="L51" s="355"/>
      <c r="M51" s="5"/>
      <c r="O51" s="162"/>
      <c r="P51" s="167"/>
      <c r="Q51" s="167"/>
      <c r="R51" s="172"/>
      <c r="S51" s="172"/>
      <c r="T51" s="171"/>
      <c r="U51" s="171"/>
    </row>
    <row r="52" spans="1:21">
      <c r="A52" s="4"/>
      <c r="B52" s="335" t="s">
        <v>85</v>
      </c>
      <c r="C52" s="200" t="s">
        <v>86</v>
      </c>
      <c r="D52" s="201">
        <v>1.7064652</v>
      </c>
      <c r="E52" s="202">
        <v>2.5544999999999995</v>
      </c>
      <c r="F52" s="347">
        <v>14567.340741462687</v>
      </c>
      <c r="G52" s="348">
        <v>14983.790351519601</v>
      </c>
      <c r="H52" s="348">
        <v>15403.084373666607</v>
      </c>
      <c r="I52" s="487">
        <v>16631.862151966761</v>
      </c>
      <c r="J52" s="348">
        <v>18331.660851464123</v>
      </c>
      <c r="K52" s="349">
        <v>20008.836940052119</v>
      </c>
      <c r="L52" s="350">
        <v>20815.171598027122</v>
      </c>
      <c r="M52" s="18"/>
      <c r="O52" s="162"/>
      <c r="P52" s="167"/>
      <c r="Q52" s="167"/>
      <c r="R52" s="172"/>
      <c r="S52" s="172"/>
      <c r="T52" s="172"/>
      <c r="U52" s="172"/>
    </row>
    <row r="53" spans="1:21">
      <c r="A53" s="19"/>
      <c r="B53" s="338" t="s">
        <v>87</v>
      </c>
      <c r="C53" s="184" t="s">
        <v>88</v>
      </c>
      <c r="D53" s="185">
        <v>1.6845311999999999</v>
      </c>
      <c r="E53" s="186">
        <v>2.5217499999999999</v>
      </c>
      <c r="F53" s="327">
        <v>14401.87802671128</v>
      </c>
      <c r="G53" s="329">
        <v>14812.979958774744</v>
      </c>
      <c r="H53" s="329">
        <v>15226.898416535241</v>
      </c>
      <c r="I53" s="482">
        <v>16441.099676513324</v>
      </c>
      <c r="J53" s="329">
        <v>18121.704005520001</v>
      </c>
      <c r="K53" s="339">
        <v>19777.377836562002</v>
      </c>
      <c r="L53" s="340">
        <v>20556.834672604502</v>
      </c>
      <c r="M53" s="18"/>
      <c r="O53" s="162"/>
      <c r="P53" s="167"/>
      <c r="Q53" s="167"/>
      <c r="R53" s="172"/>
      <c r="S53" s="172"/>
      <c r="T53" s="172"/>
      <c r="U53" s="172"/>
    </row>
    <row r="54" spans="1:21">
      <c r="A54" s="12"/>
      <c r="B54" s="338" t="s">
        <v>89</v>
      </c>
      <c r="C54" s="184" t="s">
        <v>90</v>
      </c>
      <c r="D54" s="185">
        <v>1.6625972</v>
      </c>
      <c r="E54" s="186">
        <v>2.4889999999999994</v>
      </c>
      <c r="F54" s="327">
        <v>14184.04593653558</v>
      </c>
      <c r="G54" s="329">
        <v>14589.828076998621</v>
      </c>
      <c r="H54" s="329">
        <v>14998.370970372625</v>
      </c>
      <c r="I54" s="482">
        <v>16194.17032247954</v>
      </c>
      <c r="J54" s="329">
        <v>17847.137039277859</v>
      </c>
      <c r="K54" s="339">
        <v>19481.308612773864</v>
      </c>
      <c r="L54" s="340">
        <v>20233.887626883854</v>
      </c>
      <c r="M54" s="11"/>
      <c r="O54" s="162"/>
      <c r="P54" s="167"/>
      <c r="Q54" s="167"/>
      <c r="R54" s="172"/>
      <c r="S54" s="172"/>
      <c r="T54" s="172"/>
      <c r="U54" s="172"/>
    </row>
    <row r="55" spans="1:21">
      <c r="A55" s="19"/>
      <c r="B55" s="338" t="s">
        <v>91</v>
      </c>
      <c r="C55" s="184" t="s">
        <v>92</v>
      </c>
      <c r="D55" s="185">
        <v>1.6406632000000001</v>
      </c>
      <c r="E55" s="186">
        <v>2.4562499999999998</v>
      </c>
      <c r="F55" s="327">
        <v>14018.583221784183</v>
      </c>
      <c r="G55" s="329">
        <v>14419.017684253764</v>
      </c>
      <c r="H55" s="329">
        <v>14822.18501324126</v>
      </c>
      <c r="I55" s="482">
        <v>16003.407847026103</v>
      </c>
      <c r="J55" s="329">
        <v>17637.180193333737</v>
      </c>
      <c r="K55" s="339">
        <v>19249.849509283744</v>
      </c>
      <c r="L55" s="340">
        <v>19975.550701461238</v>
      </c>
      <c r="M55" s="20"/>
      <c r="O55" s="162"/>
      <c r="P55" s="167"/>
      <c r="Q55" s="167"/>
      <c r="R55" s="172"/>
      <c r="S55" s="172"/>
      <c r="T55" s="172"/>
      <c r="U55" s="172"/>
    </row>
    <row r="56" spans="1:21">
      <c r="A56" s="19"/>
      <c r="B56" s="338" t="s">
        <v>93</v>
      </c>
      <c r="C56" s="184" t="s">
        <v>94</v>
      </c>
      <c r="D56" s="185">
        <v>1.6187292</v>
      </c>
      <c r="E56" s="186">
        <v>2.4234999999999998</v>
      </c>
      <c r="F56" s="327">
        <v>13853.120507032785</v>
      </c>
      <c r="G56" s="329">
        <v>14248.207291508903</v>
      </c>
      <c r="H56" s="329">
        <v>14645.999056109904</v>
      </c>
      <c r="I56" s="482">
        <v>15812.645371572658</v>
      </c>
      <c r="J56" s="329">
        <v>17427.223347389627</v>
      </c>
      <c r="K56" s="339">
        <v>19018.390405793623</v>
      </c>
      <c r="L56" s="340">
        <v>19717.213776038621</v>
      </c>
      <c r="M56" s="11"/>
      <c r="O56" s="162"/>
      <c r="P56" s="167"/>
      <c r="Q56" s="167"/>
      <c r="R56" s="172"/>
      <c r="S56" s="172"/>
      <c r="T56" s="172"/>
      <c r="U56" s="172"/>
    </row>
    <row r="57" spans="1:21" ht="15.75" thickBot="1">
      <c r="A57" s="12"/>
      <c r="B57" s="342" t="s">
        <v>95</v>
      </c>
      <c r="C57" s="192" t="s">
        <v>96</v>
      </c>
      <c r="D57" s="193">
        <v>1.5967952000000001</v>
      </c>
      <c r="E57" s="194">
        <v>2.3907499999999997</v>
      </c>
      <c r="F57" s="343">
        <v>13687.657792281379</v>
      </c>
      <c r="G57" s="344">
        <v>14077.396898764042</v>
      </c>
      <c r="H57" s="344">
        <v>14469.813098978542</v>
      </c>
      <c r="I57" s="489">
        <v>15621.882896119221</v>
      </c>
      <c r="J57" s="344">
        <v>17217.266501445505</v>
      </c>
      <c r="K57" s="345">
        <v>18786.931302303499</v>
      </c>
      <c r="L57" s="346">
        <v>19458.876850615998</v>
      </c>
      <c r="M57" s="11"/>
      <c r="O57" s="162"/>
      <c r="P57" s="167"/>
      <c r="Q57" s="167"/>
      <c r="R57" s="172"/>
      <c r="S57" s="172"/>
      <c r="T57" s="172"/>
      <c r="U57" s="172"/>
    </row>
    <row r="58" spans="1:21">
      <c r="A58" s="19"/>
      <c r="B58" s="335" t="s">
        <v>97</v>
      </c>
      <c r="C58" s="200" t="s">
        <v>98</v>
      </c>
      <c r="D58" s="201">
        <v>1.5748612</v>
      </c>
      <c r="E58" s="202">
        <v>2.3579999999999997</v>
      </c>
      <c r="F58" s="356">
        <v>13082.785066277682</v>
      </c>
      <c r="G58" s="336">
        <v>13467.20438115992</v>
      </c>
      <c r="H58" s="357">
        <v>13854.245016987927</v>
      </c>
      <c r="I58" s="490">
        <v>14628.326288643924</v>
      </c>
      <c r="J58" s="358">
        <v>15374.953542085443</v>
      </c>
      <c r="K58" s="357">
        <v>16577.463518999841</v>
      </c>
      <c r="L58" s="359">
        <v>18103.821442687367</v>
      </c>
      <c r="M58" s="20"/>
      <c r="N58" s="164"/>
      <c r="O58" s="162"/>
      <c r="P58" s="167"/>
      <c r="Q58" s="167"/>
      <c r="R58" s="172"/>
      <c r="S58" s="172"/>
      <c r="T58" s="172"/>
      <c r="U58" s="172"/>
    </row>
    <row r="59" spans="1:21">
      <c r="A59" s="10"/>
      <c r="B59" s="338" t="s">
        <v>99</v>
      </c>
      <c r="C59" s="184" t="s">
        <v>100</v>
      </c>
      <c r="D59" s="185">
        <v>1.5529272000000001</v>
      </c>
      <c r="E59" s="186">
        <v>2.3252499999999996</v>
      </c>
      <c r="F59" s="327">
        <v>12922.69791591278</v>
      </c>
      <c r="G59" s="329">
        <v>13301.769552801563</v>
      </c>
      <c r="H59" s="339">
        <v>13683.43462424306</v>
      </c>
      <c r="I59" s="491">
        <v>14446.764767126058</v>
      </c>
      <c r="J59" s="360">
        <v>15184.191066632005</v>
      </c>
      <c r="K59" s="339">
        <v>16371.3921625898</v>
      </c>
      <c r="L59" s="340">
        <v>17877.73790358374</v>
      </c>
      <c r="M59" s="11"/>
      <c r="N59" s="164"/>
      <c r="O59" s="162"/>
      <c r="P59" s="167"/>
      <c r="Q59" s="167"/>
      <c r="R59" s="172"/>
      <c r="S59" s="172"/>
      <c r="T59" s="172"/>
      <c r="U59" s="172"/>
    </row>
    <row r="60" spans="1:21">
      <c r="A60" s="4"/>
      <c r="B60" s="338" t="s">
        <v>101</v>
      </c>
      <c r="C60" s="184" t="s">
        <v>102</v>
      </c>
      <c r="D60" s="185">
        <v>1.5309931999999999</v>
      </c>
      <c r="E60" s="186">
        <v>2.2925</v>
      </c>
      <c r="F60" s="327">
        <v>12710.24139012358</v>
      </c>
      <c r="G60" s="329">
        <v>13083.993235411946</v>
      </c>
      <c r="H60" s="339">
        <v>13460.282742466941</v>
      </c>
      <c r="I60" s="491">
        <v>14212.861756576938</v>
      </c>
      <c r="J60" s="360">
        <v>14937.261712598223</v>
      </c>
      <c r="K60" s="339">
        <v>16104.59617541582</v>
      </c>
      <c r="L60" s="340">
        <v>17587.0442441821</v>
      </c>
      <c r="M60" s="5"/>
      <c r="N60" s="164"/>
      <c r="O60" s="162"/>
      <c r="P60" s="167"/>
      <c r="Q60" s="167"/>
      <c r="R60" s="172"/>
      <c r="S60" s="172"/>
      <c r="T60" s="172"/>
      <c r="U60" s="172"/>
    </row>
    <row r="61" spans="1:21">
      <c r="A61" s="19"/>
      <c r="B61" s="338" t="s">
        <v>103</v>
      </c>
      <c r="C61" s="184" t="s">
        <v>104</v>
      </c>
      <c r="D61" s="185">
        <v>1.5090592</v>
      </c>
      <c r="E61" s="186">
        <v>2.2597499999999999</v>
      </c>
      <c r="F61" s="327">
        <v>12550.154239758684</v>
      </c>
      <c r="G61" s="329">
        <v>12918.558407053581</v>
      </c>
      <c r="H61" s="339">
        <v>13289.47234972208</v>
      </c>
      <c r="I61" s="491">
        <v>14031.300235059081</v>
      </c>
      <c r="J61" s="360">
        <v>14746.499237144784</v>
      </c>
      <c r="K61" s="339">
        <v>15898.524819005781</v>
      </c>
      <c r="L61" s="340">
        <v>17360.960705078483</v>
      </c>
      <c r="M61" s="18"/>
      <c r="N61" s="164"/>
      <c r="O61" s="162"/>
      <c r="P61" s="167"/>
      <c r="Q61" s="167"/>
      <c r="R61" s="172"/>
      <c r="S61" s="172"/>
      <c r="T61" s="172"/>
      <c r="U61" s="172"/>
    </row>
    <row r="62" spans="1:21">
      <c r="A62" s="4"/>
      <c r="B62" s="338" t="s">
        <v>105</v>
      </c>
      <c r="C62" s="184" t="s">
        <v>106</v>
      </c>
      <c r="D62" s="185">
        <v>1.4871252000000001</v>
      </c>
      <c r="E62" s="186">
        <v>2.2269999999999999</v>
      </c>
      <c r="F62" s="327">
        <v>12390.067089393782</v>
      </c>
      <c r="G62" s="329">
        <v>12753.12357869522</v>
      </c>
      <c r="H62" s="339">
        <v>13118.661956977221</v>
      </c>
      <c r="I62" s="491">
        <v>13849.738713541221</v>
      </c>
      <c r="J62" s="360">
        <v>14555.736761691342</v>
      </c>
      <c r="K62" s="339">
        <v>15692.453462595739</v>
      </c>
      <c r="L62" s="340">
        <v>17134.877165974864</v>
      </c>
      <c r="M62" s="20"/>
      <c r="N62" s="164"/>
      <c r="O62" s="162"/>
      <c r="P62" s="167"/>
      <c r="Q62" s="167"/>
      <c r="R62" s="172"/>
      <c r="S62" s="172"/>
      <c r="T62" s="172"/>
      <c r="U62" s="172"/>
    </row>
    <row r="63" spans="1:21" ht="15.75" thickBot="1">
      <c r="A63" s="10"/>
      <c r="B63" s="342" t="s">
        <v>107</v>
      </c>
      <c r="C63" s="192" t="s">
        <v>108</v>
      </c>
      <c r="D63" s="193">
        <v>1.4651912</v>
      </c>
      <c r="E63" s="194">
        <v>2.1942499999999998</v>
      </c>
      <c r="F63" s="330">
        <v>12229.979939028883</v>
      </c>
      <c r="G63" s="332">
        <v>12587.68875033686</v>
      </c>
      <c r="H63" s="361">
        <v>12947.85156423236</v>
      </c>
      <c r="I63" s="492">
        <v>13668.177192023364</v>
      </c>
      <c r="J63" s="362">
        <v>14364.974286237903</v>
      </c>
      <c r="K63" s="361">
        <v>15486.3821061857</v>
      </c>
      <c r="L63" s="363">
        <v>16908.79362687124</v>
      </c>
      <c r="M63" s="5"/>
      <c r="N63" s="164"/>
      <c r="O63" s="162"/>
      <c r="P63" s="167"/>
      <c r="Q63" s="167"/>
      <c r="R63" s="172"/>
      <c r="S63" s="172"/>
      <c r="T63" s="172"/>
      <c r="U63" s="172"/>
    </row>
    <row r="64" spans="1:21">
      <c r="A64" s="12"/>
      <c r="B64" s="335" t="s">
        <v>109</v>
      </c>
      <c r="C64" s="200" t="s">
        <v>110</v>
      </c>
      <c r="D64" s="201">
        <v>1.4432572000000001</v>
      </c>
      <c r="E64" s="202">
        <v>2.1614999999999998</v>
      </c>
      <c r="F64" s="356">
        <v>11662.736163730679</v>
      </c>
      <c r="G64" s="336">
        <v>12015.125183438244</v>
      </c>
      <c r="H64" s="357">
        <v>12369.912432947243</v>
      </c>
      <c r="I64" s="490">
        <v>12724.699682456243</v>
      </c>
      <c r="J64" s="358">
        <v>13434.274181474239</v>
      </c>
      <c r="K64" s="357">
        <v>13789.061430983238</v>
      </c>
      <c r="L64" s="359">
        <v>15574.373368520721</v>
      </c>
      <c r="M64" s="5"/>
      <c r="N64" s="164"/>
      <c r="O64" s="162"/>
      <c r="P64" s="167"/>
      <c r="Q64" s="167"/>
      <c r="R64" s="172"/>
      <c r="S64" s="172"/>
      <c r="T64" s="172"/>
      <c r="U64" s="172"/>
    </row>
    <row r="65" spans="1:21">
      <c r="A65" s="19"/>
      <c r="B65" s="338" t="s">
        <v>111</v>
      </c>
      <c r="C65" s="184" t="s">
        <v>112</v>
      </c>
      <c r="D65" s="185">
        <v>1.4213232</v>
      </c>
      <c r="E65" s="186">
        <v>2.1287500000000001</v>
      </c>
      <c r="F65" s="327">
        <v>11508.02457775228</v>
      </c>
      <c r="G65" s="329">
        <v>11855.06591946638</v>
      </c>
      <c r="H65" s="339">
        <v>12204.477604588881</v>
      </c>
      <c r="I65" s="491">
        <v>12553.889289711382</v>
      </c>
      <c r="J65" s="360">
        <v>13252.712659956382</v>
      </c>
      <c r="K65" s="339">
        <v>13602.124345078886</v>
      </c>
      <c r="L65" s="340">
        <v>15362.926447724181</v>
      </c>
      <c r="M65" s="11"/>
      <c r="N65" s="164"/>
      <c r="O65" s="162"/>
      <c r="P65" s="167"/>
      <c r="Q65" s="167"/>
      <c r="R65" s="172"/>
      <c r="S65" s="172"/>
      <c r="T65" s="172"/>
      <c r="U65" s="172"/>
    </row>
    <row r="66" spans="1:21">
      <c r="A66" s="19"/>
      <c r="B66" s="338" t="s">
        <v>113</v>
      </c>
      <c r="C66" s="184" t="s">
        <v>114</v>
      </c>
      <c r="D66" s="185">
        <v>1.3993891999999999</v>
      </c>
      <c r="E66" s="186">
        <v>2.0959999999999996</v>
      </c>
      <c r="F66" s="327">
        <v>11300.943616349581</v>
      </c>
      <c r="G66" s="329">
        <v>11642.665166463259</v>
      </c>
      <c r="H66" s="339">
        <v>11986.701287199259</v>
      </c>
      <c r="I66" s="491">
        <v>12330.737407935263</v>
      </c>
      <c r="J66" s="360">
        <v>13018.809649407262</v>
      </c>
      <c r="K66" s="339">
        <v>13362.84577014326</v>
      </c>
      <c r="L66" s="340">
        <v>15090.754896163704</v>
      </c>
      <c r="M66" s="18"/>
      <c r="N66" s="164"/>
      <c r="O66" s="162"/>
      <c r="P66" s="167"/>
      <c r="Q66" s="167"/>
      <c r="R66" s="172"/>
      <c r="S66" s="172"/>
      <c r="T66" s="172"/>
      <c r="U66" s="172"/>
    </row>
    <row r="67" spans="1:21">
      <c r="A67" s="12"/>
      <c r="B67" s="338" t="s">
        <v>115</v>
      </c>
      <c r="C67" s="184" t="s">
        <v>116</v>
      </c>
      <c r="D67" s="185">
        <v>1.3774552</v>
      </c>
      <c r="E67" s="186">
        <v>2.0632499999999996</v>
      </c>
      <c r="F67" s="327">
        <v>11146.232030371179</v>
      </c>
      <c r="G67" s="329">
        <v>11482.605902491399</v>
      </c>
      <c r="H67" s="339">
        <v>11821.266458840899</v>
      </c>
      <c r="I67" s="491">
        <v>12159.927015190402</v>
      </c>
      <c r="J67" s="360">
        <v>12837.248127889401</v>
      </c>
      <c r="K67" s="339">
        <v>13175.908684238901</v>
      </c>
      <c r="L67" s="340">
        <v>14879.307975367165</v>
      </c>
      <c r="M67" s="20"/>
      <c r="N67" s="164"/>
      <c r="O67" s="162"/>
      <c r="P67" s="167"/>
      <c r="Q67" s="167"/>
      <c r="R67" s="172"/>
      <c r="S67" s="172"/>
      <c r="T67" s="172"/>
      <c r="U67" s="172"/>
    </row>
    <row r="68" spans="1:21">
      <c r="A68" s="10"/>
      <c r="B68" s="338" t="s">
        <v>117</v>
      </c>
      <c r="C68" s="184" t="s">
        <v>118</v>
      </c>
      <c r="D68" s="185">
        <v>1.3555212000000001</v>
      </c>
      <c r="E68" s="186">
        <v>2.0305</v>
      </c>
      <c r="F68" s="327">
        <v>10991.52044439278</v>
      </c>
      <c r="G68" s="329">
        <v>11322.546638519541</v>
      </c>
      <c r="H68" s="339">
        <v>11655.831630482544</v>
      </c>
      <c r="I68" s="491">
        <v>11989.116622445543</v>
      </c>
      <c r="J68" s="360">
        <v>12655.686606371542</v>
      </c>
      <c r="K68" s="339">
        <v>12988.971598334543</v>
      </c>
      <c r="L68" s="340">
        <v>14667.861054570621</v>
      </c>
      <c r="M68" s="20"/>
      <c r="N68" s="164"/>
      <c r="O68" s="162"/>
      <c r="P68" s="167"/>
      <c r="Q68" s="167"/>
      <c r="R68" s="172"/>
      <c r="S68" s="172"/>
      <c r="T68" s="172"/>
      <c r="U68" s="172"/>
    </row>
    <row r="69" spans="1:21" ht="15.75" thickBot="1">
      <c r="A69" s="4"/>
      <c r="B69" s="342" t="s">
        <v>119</v>
      </c>
      <c r="C69" s="192" t="s">
        <v>120</v>
      </c>
      <c r="D69" s="193">
        <v>1.3335872000000002</v>
      </c>
      <c r="E69" s="194">
        <v>1.9977499999999997</v>
      </c>
      <c r="F69" s="330">
        <v>10836.808858414382</v>
      </c>
      <c r="G69" s="332">
        <v>11162.487374547682</v>
      </c>
      <c r="H69" s="361">
        <v>11490.396802124184</v>
      </c>
      <c r="I69" s="492">
        <v>11818.306229700684</v>
      </c>
      <c r="J69" s="362">
        <v>12474.125084853686</v>
      </c>
      <c r="K69" s="361">
        <v>12802.034512430184</v>
      </c>
      <c r="L69" s="363">
        <v>14456.41413377408</v>
      </c>
      <c r="M69" s="5"/>
      <c r="N69" s="164"/>
      <c r="O69" s="162"/>
      <c r="P69" s="167"/>
      <c r="Q69" s="167"/>
      <c r="R69" s="172"/>
      <c r="S69" s="172"/>
      <c r="T69" s="172"/>
      <c r="U69" s="172"/>
    </row>
    <row r="70" spans="1:21">
      <c r="A70" s="12"/>
      <c r="B70" s="335" t="s">
        <v>121</v>
      </c>
      <c r="C70" s="200" t="s">
        <v>122</v>
      </c>
      <c r="D70" s="201">
        <v>1.3116532000000001</v>
      </c>
      <c r="E70" s="202">
        <v>1.9650000000000001</v>
      </c>
      <c r="F70" s="356">
        <v>10359.56340924598</v>
      </c>
      <c r="G70" s="364">
        <v>10679.894247385819</v>
      </c>
      <c r="H70" s="365">
        <v>11002.42811057582</v>
      </c>
      <c r="I70" s="490">
        <v>11324.961973765821</v>
      </c>
      <c r="J70" s="366">
        <v>11647.495836955823</v>
      </c>
      <c r="K70" s="365">
        <v>11970.029700145826</v>
      </c>
      <c r="L70" s="359">
        <v>12917.303200903138</v>
      </c>
      <c r="M70" s="18"/>
      <c r="N70" s="164"/>
      <c r="O70" s="162"/>
      <c r="P70" s="167"/>
      <c r="Q70" s="167"/>
      <c r="R70" s="172"/>
      <c r="S70" s="172"/>
      <c r="T70" s="172"/>
      <c r="U70" s="172"/>
    </row>
    <row r="71" spans="1:21">
      <c r="A71" s="10"/>
      <c r="B71" s="338" t="s">
        <v>123</v>
      </c>
      <c r="C71" s="184" t="s">
        <v>124</v>
      </c>
      <c r="D71" s="185">
        <v>1.2897192</v>
      </c>
      <c r="E71" s="186">
        <v>1.9322499999999998</v>
      </c>
      <c r="F71" s="327">
        <v>10157.858012229781</v>
      </c>
      <c r="G71" s="367">
        <v>10472.8690587692</v>
      </c>
      <c r="H71" s="368">
        <v>10790.027357572701</v>
      </c>
      <c r="I71" s="491">
        <v>11107.185656376203</v>
      </c>
      <c r="J71" s="369">
        <v>11424.343955179704</v>
      </c>
      <c r="K71" s="368">
        <v>11741.502253983201</v>
      </c>
      <c r="L71" s="340">
        <v>12670.373846869361</v>
      </c>
      <c r="M71" s="18"/>
      <c r="N71" s="164"/>
      <c r="O71" s="162"/>
      <c r="P71" s="167"/>
      <c r="Q71" s="167"/>
      <c r="R71" s="172"/>
      <c r="S71" s="172"/>
      <c r="T71" s="172"/>
      <c r="U71" s="172"/>
    </row>
    <row r="72" spans="1:21">
      <c r="A72" s="10"/>
      <c r="B72" s="338" t="s">
        <v>125</v>
      </c>
      <c r="C72" s="184" t="s">
        <v>126</v>
      </c>
      <c r="D72" s="185">
        <v>1.2677852000000001</v>
      </c>
      <c r="E72" s="186">
        <v>1.8994999999999997</v>
      </c>
      <c r="F72" s="327">
        <v>9956.1526152135812</v>
      </c>
      <c r="G72" s="367">
        <v>10265.843870152581</v>
      </c>
      <c r="H72" s="368">
        <v>10577.626604569583</v>
      </c>
      <c r="I72" s="491">
        <v>10889.409338986579</v>
      </c>
      <c r="J72" s="369">
        <v>11201.192073403581</v>
      </c>
      <c r="K72" s="368">
        <v>11512.974807820578</v>
      </c>
      <c r="L72" s="340">
        <v>12423.444492835581</v>
      </c>
      <c r="M72" s="11"/>
      <c r="N72" s="164"/>
      <c r="O72" s="162"/>
      <c r="P72" s="167"/>
      <c r="Q72" s="167"/>
      <c r="R72" s="172"/>
      <c r="S72" s="172"/>
      <c r="T72" s="172"/>
      <c r="U72" s="172"/>
    </row>
    <row r="73" spans="1:21">
      <c r="A73" s="10"/>
      <c r="B73" s="338" t="s">
        <v>127</v>
      </c>
      <c r="C73" s="184" t="s">
        <v>128</v>
      </c>
      <c r="D73" s="185">
        <v>1.2458511999999999</v>
      </c>
      <c r="E73" s="186">
        <v>1.8667499999999999</v>
      </c>
      <c r="F73" s="327">
        <v>9806.8165936216792</v>
      </c>
      <c r="G73" s="367">
        <v>10111.160170567222</v>
      </c>
      <c r="H73" s="368">
        <v>10417.567340597723</v>
      </c>
      <c r="I73" s="491">
        <v>10723.974510628221</v>
      </c>
      <c r="J73" s="369">
        <v>11030.38168065872</v>
      </c>
      <c r="K73" s="368">
        <v>11336.78885068922</v>
      </c>
      <c r="L73" s="340">
        <v>12232.682017382142</v>
      </c>
      <c r="M73" s="20"/>
      <c r="N73" s="164"/>
      <c r="O73" s="162"/>
      <c r="P73" s="167"/>
      <c r="Q73" s="167"/>
      <c r="R73" s="172"/>
      <c r="S73" s="172"/>
      <c r="T73" s="172"/>
      <c r="U73" s="172"/>
    </row>
    <row r="74" spans="1:21">
      <c r="A74" s="4"/>
      <c r="B74" s="338" t="s">
        <v>129</v>
      </c>
      <c r="C74" s="184" t="s">
        <v>130</v>
      </c>
      <c r="D74" s="185">
        <v>1.2239172</v>
      </c>
      <c r="E74" s="186">
        <v>1.8339999999999996</v>
      </c>
      <c r="F74" s="327">
        <v>9657.4805720297827</v>
      </c>
      <c r="G74" s="367">
        <v>9956.4764709818628</v>
      </c>
      <c r="H74" s="368">
        <v>10257.50807662586</v>
      </c>
      <c r="I74" s="491">
        <v>10558.53968226986</v>
      </c>
      <c r="J74" s="369">
        <v>10859.571287913861</v>
      </c>
      <c r="K74" s="368">
        <v>11160.602893557862</v>
      </c>
      <c r="L74" s="340">
        <v>12041.919541928703</v>
      </c>
      <c r="M74" s="11"/>
      <c r="N74" s="164"/>
      <c r="O74" s="162"/>
      <c r="P74" s="167"/>
      <c r="Q74" s="167"/>
      <c r="R74" s="172"/>
      <c r="S74" s="172"/>
      <c r="T74" s="172"/>
      <c r="U74" s="172"/>
    </row>
    <row r="75" spans="1:21" ht="15.75" thickBot="1">
      <c r="A75" s="12"/>
      <c r="B75" s="342" t="s">
        <v>131</v>
      </c>
      <c r="C75" s="192" t="s">
        <v>132</v>
      </c>
      <c r="D75" s="193">
        <v>1.2019832000000001</v>
      </c>
      <c r="E75" s="194">
        <v>1.80125</v>
      </c>
      <c r="F75" s="330">
        <v>9508.1445504378844</v>
      </c>
      <c r="G75" s="370">
        <v>9801.7927713965018</v>
      </c>
      <c r="H75" s="371">
        <v>10097.448812654</v>
      </c>
      <c r="I75" s="492">
        <v>10393.104853911504</v>
      </c>
      <c r="J75" s="372">
        <v>10688.760895169</v>
      </c>
      <c r="K75" s="371">
        <v>10984.4169364265</v>
      </c>
      <c r="L75" s="363">
        <v>11851.15706647526</v>
      </c>
      <c r="M75" s="11"/>
      <c r="N75" s="164"/>
      <c r="O75" s="162"/>
      <c r="P75" s="167"/>
      <c r="Q75" s="167"/>
      <c r="R75" s="172"/>
      <c r="S75" s="172"/>
      <c r="T75" s="172"/>
      <c r="U75" s="172"/>
    </row>
    <row r="76" spans="1:21">
      <c r="A76" s="12"/>
      <c r="B76" s="335" t="s">
        <v>133</v>
      </c>
      <c r="C76" s="373" t="s">
        <v>134</v>
      </c>
      <c r="D76" s="201">
        <v>1.1800492</v>
      </c>
      <c r="E76" s="202">
        <v>1.7685</v>
      </c>
      <c r="F76" s="374">
        <v>9068.5280519749813</v>
      </c>
      <c r="G76" s="364">
        <v>9356.8285949401434</v>
      </c>
      <c r="H76" s="365">
        <v>9647.1090718111391</v>
      </c>
      <c r="I76" s="490">
        <v>9937.3895486821402</v>
      </c>
      <c r="J76" s="366">
        <v>9937.3895486821402</v>
      </c>
      <c r="K76" s="365">
        <v>10517.950502424141</v>
      </c>
      <c r="L76" s="359">
        <v>10808.230979295138</v>
      </c>
      <c r="M76" s="20"/>
      <c r="N76" s="164"/>
      <c r="O76" s="162"/>
      <c r="P76" s="167"/>
      <c r="Q76" s="167"/>
      <c r="R76" s="172"/>
      <c r="S76" s="172"/>
      <c r="T76" s="172"/>
      <c r="U76" s="172"/>
    </row>
    <row r="77" spans="1:21">
      <c r="A77" s="10"/>
      <c r="B77" s="338" t="s">
        <v>135</v>
      </c>
      <c r="C77" s="375" t="s">
        <v>136</v>
      </c>
      <c r="D77" s="185">
        <v>1.1581152000000001</v>
      </c>
      <c r="E77" s="186">
        <v>1.7357499999999997</v>
      </c>
      <c r="F77" s="376">
        <v>8924.5675947695818</v>
      </c>
      <c r="G77" s="367">
        <v>9207.5204597412794</v>
      </c>
      <c r="H77" s="368">
        <v>9492.4253722257781</v>
      </c>
      <c r="I77" s="491">
        <v>9777.3302847102768</v>
      </c>
      <c r="J77" s="369">
        <v>9777.3302847102768</v>
      </c>
      <c r="K77" s="368">
        <v>10347.140109679282</v>
      </c>
      <c r="L77" s="340">
        <v>10632.04502216378</v>
      </c>
      <c r="M77" s="11"/>
      <c r="N77" s="164"/>
      <c r="O77" s="162"/>
      <c r="P77" s="167"/>
      <c r="Q77" s="167"/>
      <c r="R77" s="172"/>
      <c r="S77" s="172"/>
      <c r="T77" s="172"/>
      <c r="U77" s="172"/>
    </row>
    <row r="78" spans="1:21">
      <c r="A78" s="4"/>
      <c r="B78" s="338" t="s">
        <v>137</v>
      </c>
      <c r="C78" s="375" t="s">
        <v>138</v>
      </c>
      <c r="D78" s="185">
        <v>1.1361812</v>
      </c>
      <c r="E78" s="186">
        <v>1.7029999999999998</v>
      </c>
      <c r="F78" s="376">
        <v>8728.2377621398791</v>
      </c>
      <c r="G78" s="367">
        <v>9005.870835511163</v>
      </c>
      <c r="H78" s="368">
        <v>9285.4001836091611</v>
      </c>
      <c r="I78" s="491">
        <v>9564.9295317071628</v>
      </c>
      <c r="J78" s="369">
        <v>9564.9295317071628</v>
      </c>
      <c r="K78" s="368">
        <v>10123.988227903163</v>
      </c>
      <c r="L78" s="340">
        <v>10403.517576001164</v>
      </c>
      <c r="M78" s="5"/>
      <c r="N78" s="164"/>
      <c r="O78" s="162"/>
      <c r="P78" s="167"/>
      <c r="Q78" s="167"/>
      <c r="R78" s="172"/>
      <c r="S78" s="172"/>
      <c r="T78" s="172"/>
      <c r="U78" s="172"/>
    </row>
    <row r="79" spans="1:21">
      <c r="A79" s="4"/>
      <c r="B79" s="338" t="s">
        <v>139</v>
      </c>
      <c r="C79" s="375" t="s">
        <v>140</v>
      </c>
      <c r="D79" s="185">
        <v>1.1142471999999999</v>
      </c>
      <c r="E79" s="186">
        <v>1.6702499999999996</v>
      </c>
      <c r="F79" s="376">
        <v>8584.2773049344814</v>
      </c>
      <c r="G79" s="367">
        <v>8856.5627003123009</v>
      </c>
      <c r="H79" s="368">
        <v>9130.7164840238001</v>
      </c>
      <c r="I79" s="491">
        <v>9404.8702677353031</v>
      </c>
      <c r="J79" s="369">
        <v>9404.8702677353031</v>
      </c>
      <c r="K79" s="368">
        <v>9953.1778351583034</v>
      </c>
      <c r="L79" s="340">
        <v>10227.331618869799</v>
      </c>
      <c r="M79" s="18"/>
      <c r="N79" s="164"/>
      <c r="O79" s="162"/>
      <c r="P79" s="167"/>
      <c r="Q79" s="167"/>
      <c r="R79" s="172"/>
      <c r="S79" s="172"/>
      <c r="T79" s="172"/>
      <c r="U79" s="172"/>
    </row>
    <row r="80" spans="1:21">
      <c r="A80" s="19"/>
      <c r="B80" s="377" t="s">
        <v>141</v>
      </c>
      <c r="C80" s="378" t="s">
        <v>142</v>
      </c>
      <c r="D80" s="185">
        <v>1.0923132</v>
      </c>
      <c r="E80" s="186">
        <v>1.6375</v>
      </c>
      <c r="F80" s="379">
        <v>8440.3168477290819</v>
      </c>
      <c r="G80" s="380">
        <v>8707.2545651134405</v>
      </c>
      <c r="H80" s="381">
        <v>8976.0327844384392</v>
      </c>
      <c r="I80" s="491">
        <v>9244.8110037634415</v>
      </c>
      <c r="J80" s="382">
        <v>9244.8110037634415</v>
      </c>
      <c r="K80" s="381">
        <v>9782.3674424134424</v>
      </c>
      <c r="L80" s="340">
        <v>10051.145661738439</v>
      </c>
      <c r="M80" s="5"/>
      <c r="N80" s="164"/>
      <c r="O80" s="162"/>
      <c r="P80" s="167"/>
      <c r="Q80" s="167"/>
      <c r="R80" s="172"/>
      <c r="S80" s="172"/>
      <c r="T80" s="172"/>
      <c r="U80" s="172"/>
    </row>
    <row r="81" spans="1:21" ht="15.75" thickBot="1">
      <c r="A81" s="12"/>
      <c r="B81" s="342" t="s">
        <v>143</v>
      </c>
      <c r="C81" s="383" t="s">
        <v>144</v>
      </c>
      <c r="D81" s="193">
        <v>1.0703792000000001</v>
      </c>
      <c r="E81" s="194">
        <v>1.6047499999999999</v>
      </c>
      <c r="F81" s="384">
        <v>8243.9870150993811</v>
      </c>
      <c r="G81" s="370">
        <v>8505.6049408833223</v>
      </c>
      <c r="H81" s="371">
        <v>8769.0075958218204</v>
      </c>
      <c r="I81" s="492">
        <v>9032.410250760322</v>
      </c>
      <c r="J81" s="372">
        <v>9032.410250760322</v>
      </c>
      <c r="K81" s="371">
        <v>9559.2155606373199</v>
      </c>
      <c r="L81" s="363">
        <v>9822.6182155758215</v>
      </c>
      <c r="M81" s="5"/>
      <c r="N81" s="164"/>
      <c r="O81" s="162"/>
      <c r="P81" s="167"/>
      <c r="Q81" s="167"/>
      <c r="R81" s="172"/>
      <c r="S81" s="172"/>
      <c r="T81" s="172"/>
      <c r="U81" s="172"/>
    </row>
    <row r="82" spans="1:21">
      <c r="A82" s="10"/>
      <c r="B82" s="385" t="s">
        <v>145</v>
      </c>
      <c r="C82" s="200" t="s">
        <v>146</v>
      </c>
      <c r="D82" s="201">
        <v>1.0484452000000002</v>
      </c>
      <c r="E82" s="202">
        <v>1.5719999999999998</v>
      </c>
      <c r="F82" s="356">
        <v>7841.9994673419815</v>
      </c>
      <c r="G82" s="386">
        <v>7840.2426245804591</v>
      </c>
      <c r="H82" s="357">
        <v>8098.2697151324628</v>
      </c>
      <c r="I82" s="490">
        <v>8098.2697151324628</v>
      </c>
      <c r="J82" s="358">
        <v>8356.2968056844602</v>
      </c>
      <c r="K82" s="357">
        <v>8614.3238962364612</v>
      </c>
      <c r="L82" s="359">
        <v>8872.3509867884586</v>
      </c>
      <c r="M82" s="18"/>
      <c r="N82" s="164"/>
      <c r="O82" s="162"/>
      <c r="P82" s="167"/>
      <c r="Q82" s="167"/>
      <c r="R82" s="172"/>
      <c r="S82" s="172"/>
      <c r="T82" s="172"/>
      <c r="U82" s="172"/>
    </row>
    <row r="83" spans="1:21">
      <c r="A83" s="10"/>
      <c r="B83" s="387" t="s">
        <v>147</v>
      </c>
      <c r="C83" s="184" t="s">
        <v>148</v>
      </c>
      <c r="D83" s="185">
        <v>1.0265112000000001</v>
      </c>
      <c r="E83" s="186">
        <v>1.5392499999999998</v>
      </c>
      <c r="F83" s="327">
        <v>7703.4145745230808</v>
      </c>
      <c r="G83" s="328">
        <v>7701.6856181546009</v>
      </c>
      <c r="H83" s="339">
        <v>7954.3371443201004</v>
      </c>
      <c r="I83" s="491">
        <v>7954.3371443201004</v>
      </c>
      <c r="J83" s="360">
        <v>8206.9886704856017</v>
      </c>
      <c r="K83" s="339">
        <v>8459.6401966511021</v>
      </c>
      <c r="L83" s="340">
        <v>8712.2917228166007</v>
      </c>
      <c r="M83" s="11"/>
      <c r="N83" s="164"/>
      <c r="O83" s="162"/>
      <c r="P83" s="167"/>
      <c r="Q83" s="167"/>
      <c r="R83" s="172"/>
      <c r="S83" s="172"/>
      <c r="T83" s="172"/>
      <c r="U83" s="172"/>
    </row>
    <row r="84" spans="1:21">
      <c r="A84" s="10"/>
      <c r="B84" s="387" t="s">
        <v>149</v>
      </c>
      <c r="C84" s="184" t="s">
        <v>150</v>
      </c>
      <c r="D84" s="185">
        <v>1.0045771999999999</v>
      </c>
      <c r="E84" s="186">
        <v>1.5064999999999997</v>
      </c>
      <c r="F84" s="327">
        <v>7512.4603062798806</v>
      </c>
      <c r="G84" s="328">
        <v>7510.7871226974803</v>
      </c>
      <c r="H84" s="339">
        <v>7758.0630844764819</v>
      </c>
      <c r="I84" s="491">
        <v>7758.0630844764819</v>
      </c>
      <c r="J84" s="360">
        <v>8005.3390462554817</v>
      </c>
      <c r="K84" s="339">
        <v>8252.6150080344796</v>
      </c>
      <c r="L84" s="340">
        <v>8499.8909698134812</v>
      </c>
      <c r="M84" s="11"/>
      <c r="N84" s="164"/>
      <c r="O84" s="162"/>
      <c r="P84" s="167"/>
      <c r="Q84" s="167"/>
      <c r="R84" s="172"/>
      <c r="S84" s="172"/>
      <c r="T84" s="172"/>
      <c r="U84" s="172"/>
    </row>
    <row r="85" spans="1:21">
      <c r="A85" s="4"/>
      <c r="B85" s="387" t="s">
        <v>151</v>
      </c>
      <c r="C85" s="184" t="s">
        <v>152</v>
      </c>
      <c r="D85" s="185">
        <v>0.98264320000000005</v>
      </c>
      <c r="E85" s="186">
        <v>1.4737499999999999</v>
      </c>
      <c r="F85" s="327">
        <v>7373.8754134609808</v>
      </c>
      <c r="G85" s="328">
        <v>7372.2301162716203</v>
      </c>
      <c r="H85" s="339">
        <v>7614.1305136641204</v>
      </c>
      <c r="I85" s="491">
        <v>7614.1305136641204</v>
      </c>
      <c r="J85" s="360">
        <v>7856.0309110566213</v>
      </c>
      <c r="K85" s="339">
        <v>8097.9313084491196</v>
      </c>
      <c r="L85" s="340">
        <v>8339.8317058416196</v>
      </c>
      <c r="M85" s="20"/>
      <c r="N85" s="164"/>
      <c r="O85" s="162"/>
      <c r="P85" s="167"/>
      <c r="Q85" s="167"/>
      <c r="R85" s="172"/>
      <c r="S85" s="172"/>
      <c r="T85" s="172"/>
      <c r="U85" s="172"/>
    </row>
    <row r="86" spans="1:21">
      <c r="A86" s="12"/>
      <c r="B86" s="387" t="s">
        <v>153</v>
      </c>
      <c r="C86" s="184" t="s">
        <v>154</v>
      </c>
      <c r="D86" s="185">
        <v>0.96070920000000004</v>
      </c>
      <c r="E86" s="186">
        <v>1.4409999999999998</v>
      </c>
      <c r="F86" s="327">
        <v>7235.2905206420801</v>
      </c>
      <c r="G86" s="328">
        <v>7233.6731098457585</v>
      </c>
      <c r="H86" s="339">
        <v>7470.1979428517589</v>
      </c>
      <c r="I86" s="491">
        <v>7470.1979428517589</v>
      </c>
      <c r="J86" s="360">
        <v>7706.7227758577601</v>
      </c>
      <c r="K86" s="339">
        <v>7943.2476088637595</v>
      </c>
      <c r="L86" s="340">
        <v>8179.7724418697608</v>
      </c>
      <c r="M86" s="18"/>
      <c r="N86" s="164"/>
      <c r="O86" s="162"/>
      <c r="P86" s="167"/>
      <c r="Q86" s="167"/>
      <c r="R86" s="172"/>
      <c r="S86" s="172"/>
      <c r="T86" s="172"/>
      <c r="U86" s="172"/>
    </row>
    <row r="87" spans="1:21" ht="15.75" thickBot="1">
      <c r="A87" s="12"/>
      <c r="B87" s="388" t="s">
        <v>155</v>
      </c>
      <c r="C87" s="192" t="s">
        <v>156</v>
      </c>
      <c r="D87" s="193">
        <v>0.93877520000000014</v>
      </c>
      <c r="E87" s="194">
        <v>1.4082499999999998</v>
      </c>
      <c r="F87" s="330">
        <v>7044.3362523988808</v>
      </c>
      <c r="G87" s="331">
        <v>7042.7746143886416</v>
      </c>
      <c r="H87" s="361">
        <v>7273.9238830081422</v>
      </c>
      <c r="I87" s="492">
        <v>7273.9238830081422</v>
      </c>
      <c r="J87" s="362">
        <v>7505.073151627641</v>
      </c>
      <c r="K87" s="361">
        <v>7736.2224202471425</v>
      </c>
      <c r="L87" s="363">
        <v>7967.3716888666413</v>
      </c>
      <c r="M87" s="11"/>
      <c r="N87" s="164"/>
      <c r="O87" s="162"/>
      <c r="P87" s="167"/>
      <c r="Q87" s="167"/>
      <c r="R87" s="172"/>
      <c r="S87" s="172"/>
      <c r="T87" s="172"/>
      <c r="U87" s="172"/>
    </row>
    <row r="88" spans="1:21">
      <c r="A88" s="10"/>
      <c r="B88" s="385" t="s">
        <v>157</v>
      </c>
      <c r="C88" s="200" t="s">
        <v>158</v>
      </c>
      <c r="D88" s="201">
        <v>0.9168411999999998</v>
      </c>
      <c r="E88" s="202">
        <v>1.3754999999999999</v>
      </c>
      <c r="F88" s="374">
        <v>6679.9776553469819</v>
      </c>
      <c r="G88" s="336">
        <v>6904.2176079627798</v>
      </c>
      <c r="H88" s="357">
        <v>6904.2176079627798</v>
      </c>
      <c r="I88" s="490">
        <v>6904.2176079627798</v>
      </c>
      <c r="J88" s="389">
        <v>7129.9913121957807</v>
      </c>
      <c r="K88" s="357">
        <v>7355.7650164287807</v>
      </c>
      <c r="L88" s="359">
        <v>7581.5387206617797</v>
      </c>
      <c r="M88" s="20"/>
      <c r="N88" s="164"/>
      <c r="O88" s="162"/>
      <c r="P88" s="167"/>
      <c r="Q88" s="167"/>
      <c r="R88" s="172"/>
      <c r="S88" s="172"/>
      <c r="T88" s="172"/>
      <c r="U88" s="172"/>
    </row>
    <row r="89" spans="1:21">
      <c r="A89" s="4"/>
      <c r="B89" s="387" t="s">
        <v>159</v>
      </c>
      <c r="C89" s="184" t="s">
        <v>160</v>
      </c>
      <c r="D89" s="185">
        <v>0.89490720000000001</v>
      </c>
      <c r="E89" s="186">
        <v>1.3427499999999997</v>
      </c>
      <c r="F89" s="376">
        <v>6546.76832691458</v>
      </c>
      <c r="G89" s="329">
        <v>6765.6606015369198</v>
      </c>
      <c r="H89" s="339">
        <v>6765.6606015369198</v>
      </c>
      <c r="I89" s="491">
        <v>6765.6606015369198</v>
      </c>
      <c r="J89" s="390">
        <v>6986.0587413834219</v>
      </c>
      <c r="K89" s="339">
        <v>7206.4568812299203</v>
      </c>
      <c r="L89" s="340">
        <v>7426.8550210764206</v>
      </c>
      <c r="M89" s="11"/>
      <c r="N89" s="164"/>
      <c r="O89" s="162"/>
      <c r="P89" s="167"/>
      <c r="Q89" s="167"/>
      <c r="R89" s="172"/>
      <c r="S89" s="172"/>
      <c r="T89" s="172"/>
      <c r="U89" s="172"/>
    </row>
    <row r="90" spans="1:21">
      <c r="A90" s="4"/>
      <c r="B90" s="387" t="s">
        <v>161</v>
      </c>
      <c r="C90" s="184" t="s">
        <v>162</v>
      </c>
      <c r="D90" s="185">
        <v>0.8729732</v>
      </c>
      <c r="E90" s="186">
        <v>1.31</v>
      </c>
      <c r="F90" s="376">
        <v>6361.1896230578786</v>
      </c>
      <c r="G90" s="329">
        <v>6574.762106079801</v>
      </c>
      <c r="H90" s="339">
        <v>6574.762106079801</v>
      </c>
      <c r="I90" s="491">
        <v>6574.762106079801</v>
      </c>
      <c r="J90" s="390">
        <v>6789.7846815397997</v>
      </c>
      <c r="K90" s="339">
        <v>7004.8072569998012</v>
      </c>
      <c r="L90" s="340">
        <v>7219.8298324597999</v>
      </c>
      <c r="M90" s="5"/>
      <c r="N90" s="164"/>
      <c r="O90" s="162"/>
      <c r="P90" s="167"/>
      <c r="Q90" s="167"/>
      <c r="R90" s="172"/>
      <c r="S90" s="172"/>
      <c r="T90" s="172"/>
      <c r="U90" s="172"/>
    </row>
    <row r="91" spans="1:21">
      <c r="A91" s="19"/>
      <c r="B91" s="387" t="s">
        <v>163</v>
      </c>
      <c r="C91" s="184" t="s">
        <v>164</v>
      </c>
      <c r="D91" s="185">
        <v>0.8510392</v>
      </c>
      <c r="E91" s="186">
        <v>1.2772499999999998</v>
      </c>
      <c r="F91" s="376">
        <v>6227.9802946254822</v>
      </c>
      <c r="G91" s="329">
        <v>6436.2050996539419</v>
      </c>
      <c r="H91" s="339">
        <v>6436.2050996539419</v>
      </c>
      <c r="I91" s="491">
        <v>6436.2050996539419</v>
      </c>
      <c r="J91" s="390">
        <v>6645.85211072744</v>
      </c>
      <c r="K91" s="339">
        <v>6855.4991218009427</v>
      </c>
      <c r="L91" s="340">
        <v>7065.1461328744399</v>
      </c>
      <c r="M91" s="18"/>
      <c r="N91" s="164"/>
      <c r="O91" s="162"/>
      <c r="P91" s="167"/>
      <c r="Q91" s="167"/>
      <c r="R91" s="172"/>
      <c r="S91" s="172"/>
      <c r="T91" s="172"/>
      <c r="U91" s="172"/>
    </row>
    <row r="92" spans="1:21">
      <c r="A92" s="12"/>
      <c r="B92" s="387" t="s">
        <v>165</v>
      </c>
      <c r="C92" s="184" t="s">
        <v>166</v>
      </c>
      <c r="D92" s="185">
        <v>0.82910519999999999</v>
      </c>
      <c r="E92" s="186">
        <v>1.2444999999999997</v>
      </c>
      <c r="F92" s="376">
        <v>6094.7709661930821</v>
      </c>
      <c r="G92" s="329">
        <v>6297.6480932280801</v>
      </c>
      <c r="H92" s="339">
        <v>6297.6480932280801</v>
      </c>
      <c r="I92" s="491">
        <v>6297.6480932280801</v>
      </c>
      <c r="J92" s="390">
        <v>6501.9195399150822</v>
      </c>
      <c r="K92" s="339">
        <v>6706.1909866020806</v>
      </c>
      <c r="L92" s="340">
        <v>6910.4624332890808</v>
      </c>
      <c r="M92" s="11"/>
      <c r="N92" s="164"/>
      <c r="O92" s="162"/>
      <c r="P92" s="167"/>
      <c r="Q92" s="167"/>
      <c r="R92" s="172"/>
      <c r="S92" s="172"/>
      <c r="T92" s="172"/>
      <c r="U92" s="172"/>
    </row>
    <row r="93" spans="1:21" ht="15.75" thickBot="1">
      <c r="A93" s="19"/>
      <c r="B93" s="388" t="s">
        <v>167</v>
      </c>
      <c r="C93" s="192" t="s">
        <v>168</v>
      </c>
      <c r="D93" s="193">
        <v>0.80717120000000009</v>
      </c>
      <c r="E93" s="194">
        <v>1.2117499999999999</v>
      </c>
      <c r="F93" s="384">
        <v>5909.1922623363798</v>
      </c>
      <c r="G93" s="332">
        <v>6106.7495977709614</v>
      </c>
      <c r="H93" s="361">
        <v>6106.7495977709614</v>
      </c>
      <c r="I93" s="492">
        <v>6106.7495977709614</v>
      </c>
      <c r="J93" s="391">
        <v>6305.645480071461</v>
      </c>
      <c r="K93" s="361">
        <v>6504.5413623719605</v>
      </c>
      <c r="L93" s="363">
        <v>6703.4372446724601</v>
      </c>
      <c r="M93" s="18"/>
      <c r="N93" s="164"/>
      <c r="O93" s="162"/>
      <c r="P93" s="167"/>
      <c r="Q93" s="167"/>
      <c r="R93" s="172"/>
      <c r="S93" s="172"/>
      <c r="T93" s="172"/>
      <c r="U93" s="172"/>
    </row>
    <row r="94" spans="1:21">
      <c r="A94" s="19"/>
      <c r="B94" s="385" t="s">
        <v>169</v>
      </c>
      <c r="C94" s="200" t="s">
        <v>170</v>
      </c>
      <c r="D94" s="201">
        <v>0.78523719999999997</v>
      </c>
      <c r="E94" s="202">
        <v>1.1789999999999998</v>
      </c>
      <c r="F94" s="374">
        <v>5774.8763067799991</v>
      </c>
      <c r="G94" s="336">
        <v>5774.6722734311015</v>
      </c>
      <c r="H94" s="357">
        <v>5774.6722734311015</v>
      </c>
      <c r="I94" s="490">
        <v>5968.1925913451014</v>
      </c>
      <c r="J94" s="358">
        <v>5968.1925913451014</v>
      </c>
      <c r="K94" s="336">
        <v>5968.1925913451014</v>
      </c>
      <c r="L94" s="359">
        <v>6161.7129092591003</v>
      </c>
      <c r="M94" s="5"/>
      <c r="N94" s="164"/>
      <c r="O94" s="162"/>
      <c r="P94" s="167"/>
      <c r="Q94" s="167"/>
      <c r="R94" s="172"/>
      <c r="S94" s="172"/>
      <c r="T94" s="172"/>
      <c r="U94" s="172"/>
    </row>
    <row r="95" spans="1:21">
      <c r="A95" s="12"/>
      <c r="B95" s="387" t="s">
        <v>171</v>
      </c>
      <c r="C95" s="184" t="s">
        <v>172</v>
      </c>
      <c r="D95" s="185">
        <v>0.76330319999999996</v>
      </c>
      <c r="E95" s="186">
        <v>1.14625</v>
      </c>
      <c r="F95" s="376">
        <v>5641.4791311500012</v>
      </c>
      <c r="G95" s="329">
        <v>5641.4908313917413</v>
      </c>
      <c r="H95" s="339">
        <v>5641.4908313917413</v>
      </c>
      <c r="I95" s="491">
        <v>5829.6355849192396</v>
      </c>
      <c r="J95" s="360">
        <v>5829.6355849192396</v>
      </c>
      <c r="K95" s="329">
        <v>5829.6355849192396</v>
      </c>
      <c r="L95" s="340">
        <v>6017.7803384467388</v>
      </c>
      <c r="M95" s="20"/>
      <c r="N95" s="164"/>
      <c r="O95" s="162"/>
      <c r="P95" s="167"/>
      <c r="Q95" s="167"/>
      <c r="R95" s="172"/>
      <c r="S95" s="172"/>
      <c r="T95" s="172"/>
      <c r="U95" s="172"/>
    </row>
    <row r="96" spans="1:21">
      <c r="A96" s="19"/>
      <c r="B96" s="387" t="s">
        <v>173</v>
      </c>
      <c r="C96" s="184" t="s">
        <v>174</v>
      </c>
      <c r="D96" s="185">
        <v>0.74136920000000006</v>
      </c>
      <c r="E96" s="186">
        <v>1.1134999999999999</v>
      </c>
      <c r="F96" s="376">
        <v>5455.9679003211195</v>
      </c>
      <c r="G96" s="329">
        <v>5455.9679003211195</v>
      </c>
      <c r="H96" s="339">
        <v>5455.9679003211195</v>
      </c>
      <c r="I96" s="491">
        <v>5638.7370894621217</v>
      </c>
      <c r="J96" s="360">
        <v>5638.7370894621217</v>
      </c>
      <c r="K96" s="329">
        <v>5638.7370894621217</v>
      </c>
      <c r="L96" s="340">
        <v>5821.5062786031203</v>
      </c>
      <c r="M96" s="11"/>
      <c r="N96" s="164"/>
      <c r="O96" s="162"/>
      <c r="P96" s="167"/>
      <c r="Q96" s="167"/>
      <c r="R96" s="172"/>
      <c r="S96" s="172"/>
      <c r="T96" s="172"/>
      <c r="U96" s="172"/>
    </row>
    <row r="97" spans="1:21">
      <c r="A97" s="10"/>
      <c r="B97" s="387" t="s">
        <v>175</v>
      </c>
      <c r="C97" s="184" t="s">
        <v>176</v>
      </c>
      <c r="D97" s="185">
        <v>0.71943519999999994</v>
      </c>
      <c r="E97" s="186">
        <v>1.0807499999999999</v>
      </c>
      <c r="F97" s="376">
        <v>5322.786458281761</v>
      </c>
      <c r="G97" s="329">
        <v>5322.786458281761</v>
      </c>
      <c r="H97" s="339">
        <v>5322.786458281761</v>
      </c>
      <c r="I97" s="491">
        <v>5500.1800830362608</v>
      </c>
      <c r="J97" s="360">
        <v>5500.1800830362608</v>
      </c>
      <c r="K97" s="329">
        <v>5500.1800830362608</v>
      </c>
      <c r="L97" s="340">
        <v>5677.5737077907625</v>
      </c>
      <c r="M97" s="11"/>
      <c r="N97" s="164"/>
      <c r="O97" s="162"/>
      <c r="P97" s="167"/>
      <c r="Q97" s="167"/>
      <c r="R97" s="172"/>
      <c r="S97" s="172"/>
      <c r="T97" s="172"/>
      <c r="U97" s="172"/>
    </row>
    <row r="98" spans="1:21">
      <c r="A98" s="4"/>
      <c r="B98" s="387" t="s">
        <v>177</v>
      </c>
      <c r="C98" s="184" t="s">
        <v>178</v>
      </c>
      <c r="D98" s="185">
        <v>0.69750120000000004</v>
      </c>
      <c r="E98" s="186">
        <v>1.0479999999999998</v>
      </c>
      <c r="F98" s="376">
        <v>5189.6050162423999</v>
      </c>
      <c r="G98" s="329">
        <v>5189.6050162423999</v>
      </c>
      <c r="H98" s="339">
        <v>5189.6050162423999</v>
      </c>
      <c r="I98" s="491">
        <v>5361.6230766104009</v>
      </c>
      <c r="J98" s="360">
        <v>5361.6230766104009</v>
      </c>
      <c r="K98" s="329">
        <v>5361.6230766104009</v>
      </c>
      <c r="L98" s="340">
        <v>5533.6411369783982</v>
      </c>
      <c r="M98" s="20"/>
      <c r="N98" s="164"/>
      <c r="O98" s="162"/>
      <c r="P98" s="167"/>
      <c r="Q98" s="167"/>
      <c r="R98" s="172"/>
      <c r="S98" s="172"/>
      <c r="T98" s="172"/>
      <c r="U98" s="172"/>
    </row>
    <row r="99" spans="1:21" ht="15.75" thickBot="1">
      <c r="A99" s="19"/>
      <c r="B99" s="388" t="s">
        <v>179</v>
      </c>
      <c r="C99" s="192" t="s">
        <v>180</v>
      </c>
      <c r="D99" s="193">
        <v>0.67556720000000003</v>
      </c>
      <c r="E99" s="194">
        <v>1.01525</v>
      </c>
      <c r="F99" s="384">
        <v>5056.4235742030414</v>
      </c>
      <c r="G99" s="332">
        <v>5056.4235742030414</v>
      </c>
      <c r="H99" s="361">
        <v>5056.4235742030414</v>
      </c>
      <c r="I99" s="492">
        <v>5223.0660701845436</v>
      </c>
      <c r="J99" s="362">
        <v>5223.0660701845436</v>
      </c>
      <c r="K99" s="332">
        <v>5223.0660701845436</v>
      </c>
      <c r="L99" s="363">
        <v>5389.7085661660394</v>
      </c>
      <c r="M99" s="5"/>
      <c r="N99" s="164"/>
      <c r="O99" s="162"/>
      <c r="P99" s="167"/>
      <c r="Q99" s="167"/>
      <c r="R99" s="172"/>
      <c r="S99" s="172"/>
      <c r="T99" s="172"/>
      <c r="U99" s="172"/>
    </row>
    <row r="100" spans="1:21">
      <c r="A100" s="4"/>
      <c r="B100" s="385" t="s">
        <v>181</v>
      </c>
      <c r="C100" s="200" t="s">
        <v>182</v>
      </c>
      <c r="D100" s="201">
        <v>0.65363320000000003</v>
      </c>
      <c r="E100" s="202">
        <v>0.98250000000000004</v>
      </c>
      <c r="F100" s="374">
        <v>4870.9006431324215</v>
      </c>
      <c r="G100" s="336">
        <v>4870.9006431324196</v>
      </c>
      <c r="H100" s="357">
        <v>4870.9006431324196</v>
      </c>
      <c r="I100" s="490">
        <v>4870.9006431324196</v>
      </c>
      <c r="J100" s="358">
        <v>4870.9006431324196</v>
      </c>
      <c r="K100" s="336">
        <v>5032.1675747274203</v>
      </c>
      <c r="L100" s="392">
        <v>5032.1675747274203</v>
      </c>
      <c r="M100" s="18"/>
      <c r="N100" s="164"/>
      <c r="O100" s="162"/>
      <c r="P100" s="167"/>
      <c r="Q100" s="167"/>
      <c r="R100" s="172"/>
      <c r="S100" s="172"/>
      <c r="T100" s="172"/>
      <c r="U100" s="172"/>
    </row>
    <row r="101" spans="1:21">
      <c r="A101" s="10"/>
      <c r="B101" s="387" t="s">
        <v>183</v>
      </c>
      <c r="C101" s="184" t="s">
        <v>184</v>
      </c>
      <c r="D101" s="185">
        <v>0.63169919999999991</v>
      </c>
      <c r="E101" s="186">
        <v>0.94974999999999987</v>
      </c>
      <c r="F101" s="376">
        <v>4737.7192010930603</v>
      </c>
      <c r="G101" s="329">
        <v>4737.7192010930603</v>
      </c>
      <c r="H101" s="339">
        <v>4737.7192010930603</v>
      </c>
      <c r="I101" s="491">
        <v>4737.7192010930603</v>
      </c>
      <c r="J101" s="360">
        <v>4737.7192010930603</v>
      </c>
      <c r="K101" s="329">
        <v>4893.6105683015603</v>
      </c>
      <c r="L101" s="393">
        <v>4893.6105683015603</v>
      </c>
      <c r="M101" s="20"/>
      <c r="N101" s="164"/>
      <c r="O101" s="162"/>
      <c r="P101" s="167"/>
      <c r="Q101" s="167"/>
      <c r="R101" s="172"/>
      <c r="S101" s="172"/>
      <c r="T101" s="172"/>
      <c r="U101" s="172"/>
    </row>
    <row r="102" spans="1:21">
      <c r="A102" s="12"/>
      <c r="B102" s="387" t="s">
        <v>185</v>
      </c>
      <c r="C102" s="184" t="s">
        <v>186</v>
      </c>
      <c r="D102" s="185">
        <v>0.60976520000000001</v>
      </c>
      <c r="E102" s="186">
        <v>0.91699999999999982</v>
      </c>
      <c r="F102" s="376">
        <v>4552.1962700224412</v>
      </c>
      <c r="G102" s="329">
        <v>4552.1962700224412</v>
      </c>
      <c r="H102" s="339">
        <v>4552.1962700224412</v>
      </c>
      <c r="I102" s="491">
        <v>4552.1962700224412</v>
      </c>
      <c r="J102" s="360">
        <v>4552.1962700224412</v>
      </c>
      <c r="K102" s="329">
        <v>4702.7120728444406</v>
      </c>
      <c r="L102" s="393">
        <v>4702.7120728444406</v>
      </c>
      <c r="M102" s="5"/>
      <c r="N102" s="164"/>
      <c r="O102" s="162"/>
      <c r="P102" s="167"/>
      <c r="Q102" s="167"/>
      <c r="R102" s="172"/>
      <c r="S102" s="172"/>
      <c r="T102" s="172"/>
      <c r="U102" s="172"/>
    </row>
    <row r="103" spans="1:21">
      <c r="A103" s="19"/>
      <c r="B103" s="387" t="s">
        <v>187</v>
      </c>
      <c r="C103" s="184" t="s">
        <v>188</v>
      </c>
      <c r="D103" s="185">
        <v>0.58783120000000011</v>
      </c>
      <c r="E103" s="186">
        <v>0.88424999999999998</v>
      </c>
      <c r="F103" s="376">
        <v>4419.014827983081</v>
      </c>
      <c r="G103" s="329">
        <v>4419.014827983081</v>
      </c>
      <c r="H103" s="339">
        <v>4419.014827983081</v>
      </c>
      <c r="I103" s="491">
        <v>4419.014827983081</v>
      </c>
      <c r="J103" s="360">
        <v>4419.014827983081</v>
      </c>
      <c r="K103" s="329">
        <v>4564.1550664185806</v>
      </c>
      <c r="L103" s="393">
        <v>4564.1550664185806</v>
      </c>
      <c r="M103" s="11"/>
      <c r="N103" s="164"/>
      <c r="O103" s="162"/>
      <c r="P103" s="167"/>
      <c r="Q103" s="167"/>
      <c r="R103" s="172"/>
      <c r="S103" s="172"/>
      <c r="T103" s="172"/>
      <c r="U103" s="172"/>
    </row>
    <row r="104" spans="1:21">
      <c r="A104" s="19"/>
      <c r="B104" s="387" t="s">
        <v>189</v>
      </c>
      <c r="C104" s="184" t="s">
        <v>190</v>
      </c>
      <c r="D104" s="185">
        <v>0.56589719999999999</v>
      </c>
      <c r="E104" s="186">
        <v>0.85149999999999992</v>
      </c>
      <c r="F104" s="376">
        <v>4285.8333859437207</v>
      </c>
      <c r="G104" s="329">
        <v>4285.8333859437207</v>
      </c>
      <c r="H104" s="339">
        <v>4285.8333859437207</v>
      </c>
      <c r="I104" s="491">
        <v>4285.8333859437207</v>
      </c>
      <c r="J104" s="360">
        <v>4285.8333859437207</v>
      </c>
      <c r="K104" s="329">
        <v>4425.5980599927207</v>
      </c>
      <c r="L104" s="393">
        <v>4425.5980599927207</v>
      </c>
      <c r="M104" s="5"/>
      <c r="N104" s="164"/>
      <c r="O104" s="162"/>
      <c r="P104" s="167"/>
      <c r="Q104" s="167"/>
      <c r="R104" s="172"/>
      <c r="S104" s="172"/>
      <c r="T104" s="172"/>
      <c r="U104" s="172"/>
    </row>
    <row r="105" spans="1:21" ht="15.75" thickBot="1">
      <c r="A105" s="12"/>
      <c r="B105" s="388" t="s">
        <v>191</v>
      </c>
      <c r="C105" s="192" t="s">
        <v>192</v>
      </c>
      <c r="D105" s="193">
        <v>0.54396319999999998</v>
      </c>
      <c r="E105" s="194">
        <v>0.81874999999999998</v>
      </c>
      <c r="F105" s="384">
        <v>4152.6519439043605</v>
      </c>
      <c r="G105" s="362">
        <v>4152.6519439043605</v>
      </c>
      <c r="H105" s="391">
        <v>4152.6519439043605</v>
      </c>
      <c r="I105" s="492">
        <v>4152.6519439043605</v>
      </c>
      <c r="J105" s="362">
        <v>4152.6519439043605</v>
      </c>
      <c r="K105" s="362">
        <v>4287.0410535668607</v>
      </c>
      <c r="L105" s="394">
        <v>4287.0410535668607</v>
      </c>
      <c r="M105" s="18"/>
      <c r="N105" s="165"/>
      <c r="O105" s="162"/>
      <c r="P105" s="167"/>
      <c r="Q105" s="167"/>
      <c r="R105" s="172"/>
      <c r="S105" s="172"/>
      <c r="T105" s="172"/>
      <c r="U105" s="172"/>
    </row>
    <row r="106" spans="1:21">
      <c r="A106" s="10"/>
      <c r="B106" s="385" t="s">
        <v>193</v>
      </c>
      <c r="C106" s="200" t="s">
        <v>194</v>
      </c>
      <c r="D106" s="201">
        <v>0.52202919999999997</v>
      </c>
      <c r="E106" s="202">
        <v>0.78599999999999992</v>
      </c>
      <c r="F106" s="395">
        <v>3967.1290128337405</v>
      </c>
      <c r="G106" s="306">
        <v>3967.1290128337405</v>
      </c>
      <c r="H106" s="396">
        <v>3967.1290128337405</v>
      </c>
      <c r="I106" s="490">
        <v>3967.1290128337405</v>
      </c>
      <c r="J106" s="397">
        <v>3967.1290128337405</v>
      </c>
      <c r="K106" s="306">
        <v>3967.1290128337405</v>
      </c>
      <c r="L106" s="398">
        <v>3967.1290128337405</v>
      </c>
      <c r="M106" s="20"/>
      <c r="N106" s="165"/>
      <c r="O106" s="162"/>
      <c r="P106" s="167"/>
      <c r="Q106" s="167"/>
      <c r="R106" s="172"/>
      <c r="S106" s="172"/>
      <c r="T106" s="172"/>
      <c r="U106" s="172"/>
    </row>
    <row r="107" spans="1:21">
      <c r="A107" s="4"/>
      <c r="B107" s="387" t="s">
        <v>195</v>
      </c>
      <c r="C107" s="176" t="s">
        <v>196</v>
      </c>
      <c r="D107" s="185">
        <v>0.50009519999999996</v>
      </c>
      <c r="E107" s="186">
        <v>0.75324999999999986</v>
      </c>
      <c r="F107" s="399">
        <v>3833.9475707943807</v>
      </c>
      <c r="G107" s="351">
        <v>3833.9475707943807</v>
      </c>
      <c r="H107" s="400">
        <v>3833.9475707943807</v>
      </c>
      <c r="I107" s="491">
        <v>3833.9475707943807</v>
      </c>
      <c r="J107" s="401">
        <v>3833.9475707943807</v>
      </c>
      <c r="K107" s="351">
        <v>3833.9475707943807</v>
      </c>
      <c r="L107" s="402">
        <v>3833.9475707943807</v>
      </c>
      <c r="M107" s="20"/>
      <c r="N107" s="165"/>
      <c r="O107" s="162"/>
      <c r="P107" s="167"/>
      <c r="Q107" s="167"/>
      <c r="R107" s="172"/>
      <c r="S107" s="172"/>
      <c r="T107" s="172"/>
      <c r="U107" s="172"/>
    </row>
    <row r="108" spans="1:21">
      <c r="A108" s="12"/>
      <c r="B108" s="387" t="s">
        <v>197</v>
      </c>
      <c r="C108" s="176" t="s">
        <v>198</v>
      </c>
      <c r="D108" s="185">
        <v>0.47816120000000001</v>
      </c>
      <c r="E108" s="186">
        <v>0.72049999999999992</v>
      </c>
      <c r="F108" s="399">
        <v>3648.4246397237612</v>
      </c>
      <c r="G108" s="351">
        <v>3648.4246397237607</v>
      </c>
      <c r="H108" s="400">
        <v>3648.4246397237607</v>
      </c>
      <c r="I108" s="491">
        <v>3648.4246397237607</v>
      </c>
      <c r="J108" s="401">
        <v>3648.4246397237607</v>
      </c>
      <c r="K108" s="351">
        <v>3648.4246397237607</v>
      </c>
      <c r="L108" s="402">
        <v>3648.4246397237607</v>
      </c>
      <c r="M108" s="5"/>
      <c r="N108" s="165"/>
      <c r="O108" s="162"/>
      <c r="P108" s="167"/>
      <c r="Q108" s="167"/>
      <c r="R108" s="172"/>
      <c r="S108" s="172"/>
      <c r="T108" s="172"/>
      <c r="U108" s="172"/>
    </row>
    <row r="109" spans="1:21">
      <c r="A109" s="10"/>
      <c r="B109" s="387" t="s">
        <v>199</v>
      </c>
      <c r="C109" s="176" t="s">
        <v>200</v>
      </c>
      <c r="D109" s="185">
        <v>0.4562272</v>
      </c>
      <c r="E109" s="186">
        <v>0.68774999999999997</v>
      </c>
      <c r="F109" s="399">
        <v>3515.2431976843995</v>
      </c>
      <c r="G109" s="351">
        <v>3515.2431976843995</v>
      </c>
      <c r="H109" s="400">
        <v>3515.2431976843995</v>
      </c>
      <c r="I109" s="491">
        <v>3515.2431976843995</v>
      </c>
      <c r="J109" s="401">
        <v>3515.2431976843995</v>
      </c>
      <c r="K109" s="351">
        <v>3515.2431976843995</v>
      </c>
      <c r="L109" s="402">
        <v>3515.2431976843995</v>
      </c>
      <c r="M109" s="18"/>
      <c r="N109" s="165"/>
      <c r="O109" s="162"/>
      <c r="P109" s="167"/>
      <c r="Q109" s="167"/>
      <c r="R109" s="172"/>
      <c r="S109" s="172"/>
      <c r="T109" s="172"/>
      <c r="U109" s="172"/>
    </row>
    <row r="110" spans="1:21">
      <c r="A110" s="10"/>
      <c r="B110" s="387" t="s">
        <v>201</v>
      </c>
      <c r="C110" s="176" t="s">
        <v>202</v>
      </c>
      <c r="D110" s="185">
        <v>0.43429319999999999</v>
      </c>
      <c r="E110" s="186">
        <v>0.65500000000000003</v>
      </c>
      <c r="F110" s="399">
        <v>3382.0617556450402</v>
      </c>
      <c r="G110" s="351">
        <v>3382.0617556450402</v>
      </c>
      <c r="H110" s="400">
        <v>3382.0617556450402</v>
      </c>
      <c r="I110" s="491">
        <v>3382.0617556450402</v>
      </c>
      <c r="J110" s="401">
        <v>3382.0617556450402</v>
      </c>
      <c r="K110" s="351">
        <v>3382.0617556450402</v>
      </c>
      <c r="L110" s="402">
        <v>3382.0617556450402</v>
      </c>
      <c r="M110" s="18"/>
      <c r="N110" s="165"/>
      <c r="O110" s="162"/>
      <c r="P110" s="167"/>
      <c r="Q110" s="167"/>
      <c r="R110" s="172"/>
      <c r="S110" s="172"/>
      <c r="T110" s="172"/>
      <c r="U110" s="172"/>
    </row>
    <row r="111" spans="1:21" ht="15.75" thickBot="1">
      <c r="A111" s="10"/>
      <c r="B111" s="388" t="s">
        <v>203</v>
      </c>
      <c r="C111" s="403" t="s">
        <v>204</v>
      </c>
      <c r="D111" s="193">
        <v>0.41235919999999998</v>
      </c>
      <c r="E111" s="194">
        <v>0.62224999999999986</v>
      </c>
      <c r="F111" s="404">
        <v>3248.8803136056799</v>
      </c>
      <c r="G111" s="320">
        <v>3248.8803136056799</v>
      </c>
      <c r="H111" s="405">
        <v>3248.8803136056799</v>
      </c>
      <c r="I111" s="492">
        <v>3248.8803136056799</v>
      </c>
      <c r="J111" s="406">
        <v>3248.8803136056799</v>
      </c>
      <c r="K111" s="320">
        <v>3248.8803136056799</v>
      </c>
      <c r="L111" s="407">
        <v>3248.8803136056799</v>
      </c>
      <c r="M111" s="11"/>
      <c r="N111" s="165"/>
      <c r="O111" s="162"/>
      <c r="P111" s="167"/>
      <c r="Q111" s="167"/>
      <c r="R111" s="172"/>
      <c r="S111" s="172"/>
      <c r="T111" s="172"/>
      <c r="U111" s="172"/>
    </row>
    <row r="112" spans="1:21">
      <c r="A112" s="4"/>
      <c r="B112" s="408" t="s">
        <v>205</v>
      </c>
      <c r="C112" s="176" t="s">
        <v>206</v>
      </c>
      <c r="D112" s="177">
        <v>0.39042520000000003</v>
      </c>
      <c r="E112" s="178">
        <v>0.58949999999999991</v>
      </c>
      <c r="F112" s="395">
        <v>3063.3573825350604</v>
      </c>
      <c r="G112" s="306">
        <v>3063.3573825350604</v>
      </c>
      <c r="H112" s="396">
        <v>3063.3573825350604</v>
      </c>
      <c r="I112" s="490">
        <v>3063.3573825350604</v>
      </c>
      <c r="J112" s="397">
        <v>3063.3573825350604</v>
      </c>
      <c r="K112" s="306">
        <v>3063.3573825350604</v>
      </c>
      <c r="L112" s="398">
        <v>3063.3573825350604</v>
      </c>
      <c r="M112" s="20"/>
      <c r="N112" s="165"/>
      <c r="O112" s="162"/>
      <c r="P112" s="167"/>
      <c r="Q112" s="167"/>
      <c r="R112" s="172"/>
      <c r="S112" s="172"/>
      <c r="T112" s="172"/>
      <c r="U112" s="172"/>
    </row>
    <row r="113" spans="1:21">
      <c r="A113" s="12"/>
      <c r="B113" s="387" t="s">
        <v>207</v>
      </c>
      <c r="C113" s="176" t="s">
        <v>208</v>
      </c>
      <c r="D113" s="185">
        <v>0.36849120000000002</v>
      </c>
      <c r="E113" s="186">
        <v>0.55674999999999997</v>
      </c>
      <c r="F113" s="399">
        <v>2930.1759404957002</v>
      </c>
      <c r="G113" s="351">
        <v>2930.1759404957002</v>
      </c>
      <c r="H113" s="400">
        <v>2930.1759404957002</v>
      </c>
      <c r="I113" s="491">
        <v>2930.1759404957002</v>
      </c>
      <c r="J113" s="401">
        <v>2930.1759404957002</v>
      </c>
      <c r="K113" s="351">
        <v>2930.1759404957002</v>
      </c>
      <c r="L113" s="402">
        <v>2930.1759404957002</v>
      </c>
      <c r="M113" s="11"/>
      <c r="N113" s="165"/>
      <c r="O113" s="162"/>
      <c r="P113" s="167"/>
      <c r="Q113" s="167"/>
      <c r="R113" s="172"/>
      <c r="S113" s="172"/>
      <c r="T113" s="172"/>
      <c r="U113" s="172"/>
    </row>
    <row r="114" spans="1:21" ht="15.75" thickBot="1">
      <c r="A114" s="12"/>
      <c r="B114" s="409" t="s">
        <v>209</v>
      </c>
      <c r="C114" s="410" t="s">
        <v>210</v>
      </c>
      <c r="D114" s="247">
        <v>0.34655720000000001</v>
      </c>
      <c r="E114" s="248">
        <v>0.52399999999999991</v>
      </c>
      <c r="F114" s="404">
        <v>2796.9944984563399</v>
      </c>
      <c r="G114" s="320">
        <v>2796.9944984563399</v>
      </c>
      <c r="H114" s="405">
        <v>2796.9944984563399</v>
      </c>
      <c r="I114" s="492">
        <v>2796.9944984563399</v>
      </c>
      <c r="J114" s="406">
        <v>2796.9944984563399</v>
      </c>
      <c r="K114" s="320">
        <v>2796.9944984563399</v>
      </c>
      <c r="L114" s="407">
        <v>2796.9944984563399</v>
      </c>
      <c r="M114" s="11"/>
      <c r="N114" s="165"/>
      <c r="O114" s="162"/>
      <c r="P114" s="167"/>
      <c r="Q114" s="167"/>
      <c r="R114" s="172"/>
      <c r="S114" s="172"/>
      <c r="T114" s="172"/>
      <c r="U114" s="172"/>
    </row>
    <row r="115" spans="1:21" ht="15.75" thickBot="1">
      <c r="A115" s="10"/>
      <c r="B115" s="797" t="s">
        <v>211</v>
      </c>
      <c r="C115" s="798"/>
      <c r="D115" s="798"/>
      <c r="E115" s="798"/>
      <c r="F115" s="834"/>
      <c r="G115" s="834"/>
      <c r="H115" s="834"/>
      <c r="I115" s="834"/>
      <c r="J115" s="834"/>
      <c r="K115" s="834"/>
      <c r="L115" s="835"/>
      <c r="M115" s="20"/>
    </row>
    <row r="116" spans="1:21">
      <c r="A116" s="19"/>
      <c r="B116" s="302" t="s">
        <v>212</v>
      </c>
      <c r="C116" s="411" t="s">
        <v>213</v>
      </c>
      <c r="D116" s="201">
        <v>2.9969999999999999</v>
      </c>
      <c r="E116" s="202">
        <v>4.3579999999999997</v>
      </c>
      <c r="F116" s="412">
        <v>34618.084997198479</v>
      </c>
      <c r="G116" s="305"/>
      <c r="H116" s="306"/>
      <c r="I116" s="475"/>
      <c r="J116" s="306"/>
      <c r="K116" s="307"/>
      <c r="L116" s="413"/>
      <c r="M116" s="20"/>
      <c r="O116" s="167"/>
      <c r="P116" s="170"/>
      <c r="Q116" s="170"/>
      <c r="R116" s="171"/>
      <c r="S116" s="171"/>
      <c r="T116" s="171"/>
      <c r="U116" s="171"/>
    </row>
    <row r="117" spans="1:21">
      <c r="A117" s="19"/>
      <c r="B117" s="309" t="s">
        <v>214</v>
      </c>
      <c r="C117" s="414" t="s">
        <v>215</v>
      </c>
      <c r="D117" s="185">
        <v>2.97</v>
      </c>
      <c r="E117" s="186">
        <v>4.32</v>
      </c>
      <c r="F117" s="415">
        <v>34285.566977412949</v>
      </c>
      <c r="G117" s="312"/>
      <c r="H117" s="313"/>
      <c r="I117" s="476"/>
      <c r="J117" s="313"/>
      <c r="K117" s="314"/>
      <c r="L117" s="416"/>
      <c r="M117" s="20"/>
      <c r="O117" s="167"/>
      <c r="P117" s="170"/>
      <c r="Q117" s="170"/>
      <c r="R117" s="171"/>
      <c r="S117" s="171"/>
      <c r="T117" s="171"/>
      <c r="U117" s="171"/>
    </row>
    <row r="118" spans="1:21">
      <c r="A118" s="19"/>
      <c r="B118" s="309" t="s">
        <v>216</v>
      </c>
      <c r="C118" s="414" t="s">
        <v>217</v>
      </c>
      <c r="D118" s="185">
        <v>2.944</v>
      </c>
      <c r="E118" s="186">
        <v>4.282</v>
      </c>
      <c r="F118" s="415">
        <v>34020.609440825421</v>
      </c>
      <c r="G118" s="312"/>
      <c r="H118" s="313"/>
      <c r="I118" s="476"/>
      <c r="J118" s="313"/>
      <c r="K118" s="314"/>
      <c r="L118" s="416"/>
      <c r="M118" s="20"/>
      <c r="O118" s="167"/>
      <c r="P118" s="170"/>
      <c r="Q118" s="170"/>
      <c r="R118" s="171"/>
      <c r="S118" s="171"/>
      <c r="T118" s="171"/>
      <c r="U118" s="171"/>
    </row>
    <row r="119" spans="1:21">
      <c r="A119" s="19"/>
      <c r="B119" s="309" t="s">
        <v>218</v>
      </c>
      <c r="C119" s="414" t="s">
        <v>219</v>
      </c>
      <c r="D119" s="185">
        <v>2.9169999999999998</v>
      </c>
      <c r="E119" s="186">
        <v>4.2430000000000003</v>
      </c>
      <c r="F119" s="415">
        <v>33688.091421039884</v>
      </c>
      <c r="G119" s="312"/>
      <c r="H119" s="313"/>
      <c r="I119" s="476"/>
      <c r="J119" s="313"/>
      <c r="K119" s="314"/>
      <c r="L119" s="416"/>
      <c r="M119" s="20"/>
      <c r="O119" s="167"/>
      <c r="P119" s="170"/>
      <c r="Q119" s="170"/>
      <c r="R119" s="171"/>
      <c r="S119" s="171"/>
      <c r="T119" s="171"/>
      <c r="U119" s="171"/>
    </row>
    <row r="120" spans="1:21">
      <c r="A120" s="19"/>
      <c r="B120" s="309" t="s">
        <v>220</v>
      </c>
      <c r="C120" s="414" t="s">
        <v>221</v>
      </c>
      <c r="D120" s="185">
        <v>2.8919999999999999</v>
      </c>
      <c r="E120" s="186">
        <v>4.2039999999999997</v>
      </c>
      <c r="F120" s="415">
        <v>33426.084247352359</v>
      </c>
      <c r="G120" s="312"/>
      <c r="H120" s="313"/>
      <c r="I120" s="476"/>
      <c r="J120" s="313"/>
      <c r="K120" s="314"/>
      <c r="L120" s="416"/>
      <c r="M120" s="20"/>
      <c r="O120" s="167"/>
      <c r="P120" s="170"/>
      <c r="Q120" s="170"/>
      <c r="R120" s="171"/>
      <c r="S120" s="171"/>
      <c r="T120" s="171"/>
      <c r="U120" s="171"/>
    </row>
    <row r="121" spans="1:21" ht="15.75" thickBot="1">
      <c r="A121" s="19"/>
      <c r="B121" s="316" t="s">
        <v>222</v>
      </c>
      <c r="C121" s="417" t="s">
        <v>223</v>
      </c>
      <c r="D121" s="193">
        <v>2.8650000000000002</v>
      </c>
      <c r="E121" s="194">
        <v>4.165</v>
      </c>
      <c r="F121" s="418">
        <v>33093.566227566822</v>
      </c>
      <c r="G121" s="319"/>
      <c r="H121" s="419"/>
      <c r="I121" s="493"/>
      <c r="J121" s="419"/>
      <c r="K121" s="420"/>
      <c r="L121" s="421"/>
      <c r="M121" s="20"/>
      <c r="O121" s="167"/>
      <c r="P121" s="170"/>
      <c r="Q121" s="170"/>
      <c r="R121" s="171"/>
      <c r="S121" s="171"/>
      <c r="T121" s="171"/>
      <c r="U121" s="171"/>
    </row>
    <row r="122" spans="1:21">
      <c r="A122" s="4"/>
      <c r="B122" s="335" t="s">
        <v>224</v>
      </c>
      <c r="C122" s="373" t="s">
        <v>225</v>
      </c>
      <c r="D122" s="201">
        <v>2.8388051999999999</v>
      </c>
      <c r="E122" s="202">
        <v>4.1280000000000001</v>
      </c>
      <c r="F122" s="422">
        <v>30445.24532593718</v>
      </c>
      <c r="G122" s="325">
        <v>35150.277775254384</v>
      </c>
      <c r="H122" s="325">
        <v>38053.082543964381</v>
      </c>
      <c r="I122" s="483"/>
      <c r="J122" s="337"/>
      <c r="K122" s="337"/>
      <c r="L122" s="423"/>
      <c r="M122" s="11"/>
      <c r="O122" s="167"/>
      <c r="P122" s="167"/>
      <c r="Q122" s="167"/>
      <c r="R122" s="171"/>
      <c r="S122" s="171"/>
      <c r="T122" s="171"/>
      <c r="U122" s="171"/>
    </row>
    <row r="123" spans="1:21">
      <c r="A123" s="4"/>
      <c r="B123" s="338" t="s">
        <v>226</v>
      </c>
      <c r="C123" s="375" t="s">
        <v>227</v>
      </c>
      <c r="D123" s="185">
        <v>2.8124712000000001</v>
      </c>
      <c r="E123" s="186">
        <v>4.0897777777777771</v>
      </c>
      <c r="F123" s="376">
        <v>30138.589920070699</v>
      </c>
      <c r="G123" s="329">
        <v>34798.222439614241</v>
      </c>
      <c r="H123" s="329">
        <v>37674.149386391742</v>
      </c>
      <c r="I123" s="482"/>
      <c r="J123" s="339"/>
      <c r="K123" s="339"/>
      <c r="L123" s="424"/>
      <c r="M123" s="5"/>
      <c r="O123" s="167"/>
      <c r="P123" s="167"/>
      <c r="Q123" s="167"/>
      <c r="R123" s="171"/>
      <c r="S123" s="171"/>
      <c r="T123" s="171"/>
      <c r="U123" s="171"/>
    </row>
    <row r="124" spans="1:21">
      <c r="A124" s="19"/>
      <c r="B124" s="338" t="s">
        <v>228</v>
      </c>
      <c r="C124" s="375" t="s">
        <v>229</v>
      </c>
      <c r="D124" s="185">
        <v>2.7861372000000002</v>
      </c>
      <c r="E124" s="186">
        <v>4.0515555555555549</v>
      </c>
      <c r="F124" s="376">
        <v>29892.659144968158</v>
      </c>
      <c r="G124" s="329">
        <v>34510.777224272118</v>
      </c>
      <c r="H124" s="329">
        <v>37359.826349117116</v>
      </c>
      <c r="I124" s="482"/>
      <c r="J124" s="339"/>
      <c r="K124" s="339"/>
      <c r="L124" s="424"/>
      <c r="M124" s="18"/>
      <c r="O124" s="167"/>
      <c r="P124" s="167"/>
      <c r="Q124" s="167"/>
      <c r="R124" s="171"/>
      <c r="S124" s="171"/>
      <c r="T124" s="171"/>
      <c r="U124" s="171"/>
    </row>
    <row r="125" spans="1:21">
      <c r="A125" s="12"/>
      <c r="B125" s="338" t="s">
        <v>230</v>
      </c>
      <c r="C125" s="375" t="s">
        <v>231</v>
      </c>
      <c r="D125" s="185">
        <v>2.7598032000000003</v>
      </c>
      <c r="E125" s="186">
        <v>4.0133333333333328</v>
      </c>
      <c r="F125" s="376">
        <v>29586.003739101689</v>
      </c>
      <c r="G125" s="329">
        <v>34158.721888631982</v>
      </c>
      <c r="H125" s="329">
        <v>36980.893191544492</v>
      </c>
      <c r="I125" s="482"/>
      <c r="J125" s="339"/>
      <c r="K125" s="339"/>
      <c r="L125" s="424"/>
      <c r="M125" s="18"/>
      <c r="O125" s="167"/>
      <c r="P125" s="167"/>
      <c r="Q125" s="167"/>
      <c r="R125" s="171"/>
      <c r="S125" s="171"/>
      <c r="T125" s="171"/>
      <c r="U125" s="171"/>
    </row>
    <row r="126" spans="1:21">
      <c r="A126" s="19"/>
      <c r="B126" s="338" t="s">
        <v>232</v>
      </c>
      <c r="C126" s="375" t="s">
        <v>233</v>
      </c>
      <c r="D126" s="185">
        <v>2.7334692000000005</v>
      </c>
      <c r="E126" s="186">
        <v>3.975111111111111</v>
      </c>
      <c r="F126" s="376">
        <v>29340.072963999137</v>
      </c>
      <c r="G126" s="329">
        <v>33871.276673289867</v>
      </c>
      <c r="H126" s="329">
        <v>36666.570154269866</v>
      </c>
      <c r="I126" s="482"/>
      <c r="J126" s="339"/>
      <c r="K126" s="339"/>
      <c r="L126" s="424"/>
      <c r="M126" s="21"/>
      <c r="O126" s="167"/>
      <c r="P126" s="167"/>
      <c r="Q126" s="167"/>
      <c r="R126" s="171"/>
      <c r="S126" s="171"/>
      <c r="T126" s="171"/>
      <c r="U126" s="171"/>
    </row>
    <row r="127" spans="1:21" ht="15.75" thickBot="1">
      <c r="A127" s="19"/>
      <c r="B127" s="342" t="s">
        <v>234</v>
      </c>
      <c r="C127" s="383" t="s">
        <v>235</v>
      </c>
      <c r="D127" s="193">
        <v>2.7071352000000002</v>
      </c>
      <c r="E127" s="194">
        <v>3.9368888888888889</v>
      </c>
      <c r="F127" s="425">
        <v>29033.417558132664</v>
      </c>
      <c r="G127" s="353">
        <v>33519.221337649724</v>
      </c>
      <c r="H127" s="353">
        <v>36287.636996697227</v>
      </c>
      <c r="I127" s="488"/>
      <c r="J127" s="354"/>
      <c r="K127" s="354"/>
      <c r="L127" s="426"/>
      <c r="M127" s="22"/>
      <c r="O127" s="167"/>
      <c r="P127" s="167"/>
      <c r="Q127" s="167"/>
      <c r="R127" s="171"/>
      <c r="S127" s="171"/>
      <c r="T127" s="171"/>
      <c r="U127" s="171"/>
    </row>
    <row r="128" spans="1:21">
      <c r="A128" s="12"/>
      <c r="B128" s="335" t="s">
        <v>236</v>
      </c>
      <c r="C128" s="200" t="s">
        <v>237</v>
      </c>
      <c r="D128" s="201">
        <v>2.6808012000000003</v>
      </c>
      <c r="E128" s="202">
        <v>3.8986666666666658</v>
      </c>
      <c r="F128" s="427">
        <v>27142.56408076112</v>
      </c>
      <c r="G128" s="348">
        <v>29393.623150346612</v>
      </c>
      <c r="H128" s="348">
        <v>33231.776122307601</v>
      </c>
      <c r="I128" s="487">
        <v>35973.313959422601</v>
      </c>
      <c r="J128" s="348"/>
      <c r="K128" s="348"/>
      <c r="L128" s="428"/>
      <c r="M128" s="23"/>
      <c r="O128" s="167"/>
      <c r="P128" s="167"/>
      <c r="Q128" s="167"/>
      <c r="R128" s="172"/>
      <c r="S128" s="171"/>
      <c r="T128" s="171"/>
      <c r="U128" s="171"/>
    </row>
    <row r="129" spans="1:21">
      <c r="A129" s="19"/>
      <c r="B129" s="338" t="s">
        <v>238</v>
      </c>
      <c r="C129" s="184" t="s">
        <v>239</v>
      </c>
      <c r="D129" s="185">
        <v>2.6544672</v>
      </c>
      <c r="E129" s="186">
        <v>3.8604444444444441</v>
      </c>
      <c r="F129" s="376">
        <v>26912.759998818085</v>
      </c>
      <c r="G129" s="329">
        <v>29143.806885709986</v>
      </c>
      <c r="H129" s="329">
        <v>32944.330906965486</v>
      </c>
      <c r="I129" s="482">
        <v>35658.990922147983</v>
      </c>
      <c r="J129" s="329"/>
      <c r="K129" s="329"/>
      <c r="L129" s="424"/>
      <c r="M129" s="22"/>
      <c r="O129" s="167"/>
      <c r="P129" s="167"/>
      <c r="Q129" s="167"/>
      <c r="R129" s="172"/>
      <c r="S129" s="171"/>
      <c r="T129" s="171"/>
      <c r="U129" s="171"/>
    </row>
    <row r="130" spans="1:21">
      <c r="A130" s="10"/>
      <c r="B130" s="377" t="s">
        <v>240</v>
      </c>
      <c r="C130" s="246" t="s">
        <v>241</v>
      </c>
      <c r="D130" s="185">
        <v>2.6281332000000002</v>
      </c>
      <c r="E130" s="186">
        <v>3.822222222222222</v>
      </c>
      <c r="F130" s="379">
        <v>26622.231286111102</v>
      </c>
      <c r="G130" s="344">
        <v>28829.380500775344</v>
      </c>
      <c r="H130" s="344">
        <v>32592.275571325339</v>
      </c>
      <c r="I130" s="489">
        <v>35280.057764575344</v>
      </c>
      <c r="J130" s="344"/>
      <c r="K130" s="344"/>
      <c r="L130" s="429"/>
      <c r="M130" s="24"/>
      <c r="O130" s="167"/>
      <c r="P130" s="167"/>
      <c r="Q130" s="167"/>
      <c r="R130" s="172"/>
      <c r="S130" s="171"/>
      <c r="T130" s="171"/>
      <c r="U130" s="171"/>
    </row>
    <row r="131" spans="1:21">
      <c r="A131" s="4"/>
      <c r="B131" s="309" t="s">
        <v>242</v>
      </c>
      <c r="C131" s="310" t="s">
        <v>243</v>
      </c>
      <c r="D131" s="185">
        <v>2.6017992000000003</v>
      </c>
      <c r="E131" s="186">
        <v>3.7839999999999998</v>
      </c>
      <c r="F131" s="399">
        <v>26331.702573404124</v>
      </c>
      <c r="G131" s="351">
        <v>28514.954115840701</v>
      </c>
      <c r="H131" s="351">
        <v>32240.220235685199</v>
      </c>
      <c r="I131" s="486">
        <v>34901.124607002712</v>
      </c>
      <c r="J131" s="351"/>
      <c r="K131" s="351"/>
      <c r="L131" s="430"/>
      <c r="M131" s="7"/>
      <c r="O131" s="167"/>
      <c r="P131" s="167"/>
      <c r="Q131" s="167"/>
      <c r="R131" s="172"/>
      <c r="S131" s="171"/>
      <c r="T131" s="171"/>
      <c r="U131" s="171"/>
    </row>
    <row r="132" spans="1:21">
      <c r="A132" s="4"/>
      <c r="B132" s="341" t="s">
        <v>244</v>
      </c>
      <c r="C132" s="176" t="s">
        <v>245</v>
      </c>
      <c r="D132" s="185">
        <v>2.5754652</v>
      </c>
      <c r="E132" s="186">
        <v>3.7457777777777777</v>
      </c>
      <c r="F132" s="422">
        <v>26101.898491461081</v>
      </c>
      <c r="G132" s="325">
        <v>28265.137851204083</v>
      </c>
      <c r="H132" s="325">
        <v>31952.775020343084</v>
      </c>
      <c r="I132" s="483">
        <v>33006.385640097084</v>
      </c>
      <c r="J132" s="325"/>
      <c r="K132" s="325"/>
      <c r="L132" s="423"/>
      <c r="M132" s="9"/>
      <c r="O132" s="167"/>
      <c r="P132" s="167"/>
      <c r="Q132" s="167"/>
      <c r="R132" s="172"/>
      <c r="S132" s="171"/>
      <c r="T132" s="171"/>
      <c r="U132" s="171"/>
    </row>
    <row r="133" spans="1:21" ht="15.75" thickBot="1">
      <c r="A133" s="12"/>
      <c r="B133" s="342" t="s">
        <v>246</v>
      </c>
      <c r="C133" s="192" t="s">
        <v>247</v>
      </c>
      <c r="D133" s="193">
        <v>2.5491311999999997</v>
      </c>
      <c r="E133" s="194">
        <v>3.707555555555555</v>
      </c>
      <c r="F133" s="384">
        <v>25811.369778754095</v>
      </c>
      <c r="G133" s="332">
        <v>27950.711466269444</v>
      </c>
      <c r="H133" s="332">
        <v>31600.719684702937</v>
      </c>
      <c r="I133" s="484">
        <v>32643.579175683943</v>
      </c>
      <c r="J133" s="332"/>
      <c r="K133" s="332"/>
      <c r="L133" s="431"/>
      <c r="M133" s="11"/>
      <c r="O133" s="167"/>
      <c r="P133" s="167"/>
      <c r="Q133" s="167"/>
      <c r="R133" s="172"/>
      <c r="S133" s="171"/>
      <c r="T133" s="171"/>
      <c r="U133" s="171"/>
    </row>
    <row r="134" spans="1:21">
      <c r="A134" s="19"/>
      <c r="B134" s="335" t="s">
        <v>248</v>
      </c>
      <c r="C134" s="373" t="s">
        <v>249</v>
      </c>
      <c r="D134" s="201">
        <v>2.5227972000000003</v>
      </c>
      <c r="E134" s="202">
        <v>3.6693333333333329</v>
      </c>
      <c r="F134" s="422">
        <v>24033.403153499068</v>
      </c>
      <c r="G134" s="325">
        <v>25636.678477216821</v>
      </c>
      <c r="H134" s="325">
        <v>27700.895201632822</v>
      </c>
      <c r="I134" s="483">
        <v>31313.274469360826</v>
      </c>
      <c r="J134" s="325"/>
      <c r="K134" s="325"/>
      <c r="L134" s="423"/>
      <c r="M134" s="18"/>
      <c r="O134" s="167"/>
      <c r="P134" s="167"/>
      <c r="Q134" s="167"/>
      <c r="R134" s="172"/>
      <c r="S134" s="171"/>
      <c r="T134" s="171"/>
      <c r="U134" s="171"/>
    </row>
    <row r="135" spans="1:21">
      <c r="A135" s="19"/>
      <c r="B135" s="338" t="s">
        <v>250</v>
      </c>
      <c r="C135" s="375" t="s">
        <v>251</v>
      </c>
      <c r="D135" s="185">
        <v>2.4964632000000004</v>
      </c>
      <c r="E135" s="186">
        <v>3.6311111111111107</v>
      </c>
      <c r="F135" s="376">
        <v>23759.001133951584</v>
      </c>
      <c r="G135" s="329">
        <v>25343.754349828181</v>
      </c>
      <c r="H135" s="329">
        <v>27386.46881669818</v>
      </c>
      <c r="I135" s="482">
        <v>30961.219133720682</v>
      </c>
      <c r="J135" s="329"/>
      <c r="K135" s="329"/>
      <c r="L135" s="424"/>
      <c r="M135" s="5"/>
      <c r="O135" s="167"/>
      <c r="P135" s="167"/>
      <c r="Q135" s="167"/>
      <c r="R135" s="172"/>
      <c r="S135" s="171"/>
      <c r="T135" s="171"/>
      <c r="U135" s="171"/>
    </row>
    <row r="136" spans="1:21">
      <c r="A136" s="12"/>
      <c r="B136" s="338" t="s">
        <v>252</v>
      </c>
      <c r="C136" s="375" t="s">
        <v>253</v>
      </c>
      <c r="D136" s="185">
        <v>2.4701292000000001</v>
      </c>
      <c r="E136" s="186">
        <v>3.5928888888888886</v>
      </c>
      <c r="F136" s="376">
        <v>23545.323745168043</v>
      </c>
      <c r="G136" s="329">
        <v>25115.440342737562</v>
      </c>
      <c r="H136" s="329">
        <v>27136.652552061561</v>
      </c>
      <c r="I136" s="482">
        <v>30673.773918378563</v>
      </c>
      <c r="J136" s="329"/>
      <c r="K136" s="329"/>
      <c r="L136" s="424"/>
      <c r="M136" s="20"/>
      <c r="O136" s="167"/>
      <c r="P136" s="167"/>
      <c r="Q136" s="167"/>
      <c r="R136" s="172"/>
      <c r="S136" s="171"/>
      <c r="T136" s="171"/>
      <c r="U136" s="171"/>
    </row>
    <row r="137" spans="1:21">
      <c r="A137" s="10"/>
      <c r="B137" s="338" t="s">
        <v>254</v>
      </c>
      <c r="C137" s="375" t="s">
        <v>255</v>
      </c>
      <c r="D137" s="185">
        <v>2.4437951999999998</v>
      </c>
      <c r="E137" s="186">
        <v>3.5546666666666664</v>
      </c>
      <c r="F137" s="376">
        <v>23270.921725620559</v>
      </c>
      <c r="G137" s="329">
        <v>24822.516215348929</v>
      </c>
      <c r="H137" s="329">
        <v>26822.226167126923</v>
      </c>
      <c r="I137" s="482">
        <v>30321.718582738424</v>
      </c>
      <c r="J137" s="329"/>
      <c r="K137" s="329"/>
      <c r="L137" s="424"/>
      <c r="M137" s="11"/>
      <c r="O137" s="167"/>
      <c r="P137" s="167"/>
      <c r="Q137" s="167"/>
      <c r="R137" s="172"/>
      <c r="S137" s="171"/>
      <c r="T137" s="171"/>
      <c r="U137" s="171"/>
    </row>
    <row r="138" spans="1:21">
      <c r="A138" s="4"/>
      <c r="B138" s="338" t="s">
        <v>256</v>
      </c>
      <c r="C138" s="375" t="s">
        <v>257</v>
      </c>
      <c r="D138" s="185">
        <v>2.4174612</v>
      </c>
      <c r="E138" s="186">
        <v>3.5164444444444438</v>
      </c>
      <c r="F138" s="376">
        <v>23057.244336837019</v>
      </c>
      <c r="G138" s="329">
        <v>24594.202208258299</v>
      </c>
      <c r="H138" s="329">
        <v>26572.409902490293</v>
      </c>
      <c r="I138" s="482">
        <v>30034.273367396301</v>
      </c>
      <c r="J138" s="329"/>
      <c r="K138" s="329"/>
      <c r="L138" s="424"/>
      <c r="M138" s="11"/>
      <c r="O138" s="167"/>
      <c r="P138" s="167"/>
      <c r="Q138" s="167"/>
      <c r="R138" s="172"/>
      <c r="S138" s="171"/>
      <c r="T138" s="171"/>
      <c r="U138" s="171"/>
    </row>
    <row r="139" spans="1:21" ht="15.75" thickBot="1">
      <c r="A139" s="37"/>
      <c r="B139" s="342" t="s">
        <v>258</v>
      </c>
      <c r="C139" s="383" t="s">
        <v>259</v>
      </c>
      <c r="D139" s="193">
        <v>2.3911272000000001</v>
      </c>
      <c r="E139" s="194">
        <v>3.4782222222222217</v>
      </c>
      <c r="F139" s="425">
        <v>22782.842317289538</v>
      </c>
      <c r="G139" s="353">
        <v>24301.278080869666</v>
      </c>
      <c r="H139" s="353">
        <v>26257.983517555662</v>
      </c>
      <c r="I139" s="488">
        <v>29682.218031756162</v>
      </c>
      <c r="J139" s="353"/>
      <c r="K139" s="353"/>
      <c r="L139" s="426"/>
      <c r="M139" s="20"/>
      <c r="O139" s="167"/>
      <c r="P139" s="167"/>
      <c r="Q139" s="167"/>
      <c r="R139" s="172"/>
      <c r="S139" s="171"/>
      <c r="T139" s="171"/>
      <c r="U139" s="171"/>
    </row>
    <row r="140" spans="1:21">
      <c r="A140" s="8"/>
      <c r="B140" s="335" t="s">
        <v>260</v>
      </c>
      <c r="C140" s="373" t="s">
        <v>261</v>
      </c>
      <c r="D140" s="201">
        <v>2.3647932000000003</v>
      </c>
      <c r="E140" s="202">
        <v>3.44</v>
      </c>
      <c r="F140" s="427">
        <v>20972.593537599201</v>
      </c>
      <c r="G140" s="348">
        <v>22569.164928506001</v>
      </c>
      <c r="H140" s="348">
        <v>24020.567312861007</v>
      </c>
      <c r="I140" s="487">
        <v>26008.167252919036</v>
      </c>
      <c r="J140" s="348">
        <v>30362.374405984043</v>
      </c>
      <c r="K140" s="349"/>
      <c r="L140" s="424"/>
      <c r="M140" s="5"/>
      <c r="O140" s="167"/>
      <c r="P140" s="167"/>
      <c r="Q140" s="167"/>
      <c r="R140" s="172"/>
      <c r="S140" s="172"/>
      <c r="T140" s="171"/>
      <c r="U140" s="171"/>
    </row>
    <row r="141" spans="1:21">
      <c r="A141" s="38"/>
      <c r="B141" s="338" t="s">
        <v>262</v>
      </c>
      <c r="C141" s="375" t="s">
        <v>263</v>
      </c>
      <c r="D141" s="185">
        <v>2.3384592000000004</v>
      </c>
      <c r="E141" s="186">
        <v>3.4017777777777778</v>
      </c>
      <c r="F141" s="376">
        <v>20718.058151191923</v>
      </c>
      <c r="G141" s="329">
        <v>22294.762908958524</v>
      </c>
      <c r="H141" s="329">
        <v>23730.038600154021</v>
      </c>
      <c r="I141" s="482">
        <v>25693.740867984401</v>
      </c>
      <c r="J141" s="329">
        <v>29999.567941570906</v>
      </c>
      <c r="K141" s="339"/>
      <c r="L141" s="424"/>
      <c r="M141" s="18"/>
      <c r="O141" s="167"/>
      <c r="P141" s="167"/>
      <c r="Q141" s="167"/>
      <c r="R141" s="172"/>
      <c r="S141" s="172"/>
      <c r="T141" s="171"/>
      <c r="U141" s="171"/>
    </row>
    <row r="142" spans="1:21">
      <c r="A142" s="8"/>
      <c r="B142" s="338" t="s">
        <v>264</v>
      </c>
      <c r="C142" s="375" t="s">
        <v>265</v>
      </c>
      <c r="D142" s="185">
        <v>2.3121252000000001</v>
      </c>
      <c r="E142" s="186">
        <v>3.3635555555555556</v>
      </c>
      <c r="F142" s="376">
        <v>20519.689643364982</v>
      </c>
      <c r="G142" s="329">
        <v>22081.085520174984</v>
      </c>
      <c r="H142" s="329">
        <v>23500.234518210978</v>
      </c>
      <c r="I142" s="482">
        <v>25443.924603347787</v>
      </c>
      <c r="J142" s="329">
        <v>29701.371597455785</v>
      </c>
      <c r="K142" s="339"/>
      <c r="L142" s="424"/>
      <c r="M142" s="21"/>
      <c r="O142" s="167"/>
      <c r="P142" s="167"/>
      <c r="Q142" s="167"/>
      <c r="R142" s="172"/>
      <c r="S142" s="172"/>
      <c r="T142" s="171"/>
      <c r="U142" s="171"/>
    </row>
    <row r="143" spans="1:21">
      <c r="A143" s="39"/>
      <c r="B143" s="338" t="s">
        <v>266</v>
      </c>
      <c r="C143" s="375" t="s">
        <v>267</v>
      </c>
      <c r="D143" s="185">
        <v>2.2857912000000002</v>
      </c>
      <c r="E143" s="186">
        <v>3.3253333333333326</v>
      </c>
      <c r="F143" s="376">
        <v>20265.154256957707</v>
      </c>
      <c r="G143" s="329">
        <v>21806.6835006275</v>
      </c>
      <c r="H143" s="329">
        <v>23209.705805504003</v>
      </c>
      <c r="I143" s="482">
        <v>25129.498218413144</v>
      </c>
      <c r="J143" s="329">
        <v>29338.565133042644</v>
      </c>
      <c r="K143" s="339"/>
      <c r="L143" s="424"/>
      <c r="M143" s="22"/>
      <c r="O143" s="167"/>
      <c r="P143" s="167"/>
      <c r="Q143" s="167"/>
      <c r="R143" s="172"/>
      <c r="S143" s="172"/>
      <c r="T143" s="171"/>
      <c r="U143" s="171"/>
    </row>
    <row r="144" spans="1:21">
      <c r="A144" s="40"/>
      <c r="B144" s="338" t="s">
        <v>268</v>
      </c>
      <c r="C144" s="375" t="s">
        <v>269</v>
      </c>
      <c r="D144" s="185">
        <v>2.2594571999999999</v>
      </c>
      <c r="E144" s="186">
        <v>3.2871111111111109</v>
      </c>
      <c r="F144" s="376">
        <v>20066.785749130759</v>
      </c>
      <c r="G144" s="329">
        <v>21593.006111843959</v>
      </c>
      <c r="H144" s="329">
        <v>22979.901723560957</v>
      </c>
      <c r="I144" s="482">
        <v>24879.681953776522</v>
      </c>
      <c r="J144" s="329">
        <v>29040.368788927517</v>
      </c>
      <c r="K144" s="339"/>
      <c r="L144" s="424"/>
      <c r="M144" s="23"/>
      <c r="O144" s="167"/>
      <c r="P144" s="167"/>
      <c r="Q144" s="167"/>
      <c r="R144" s="172"/>
      <c r="S144" s="172"/>
      <c r="T144" s="171"/>
      <c r="U144" s="171"/>
    </row>
    <row r="145" spans="1:21" ht="15.75" thickBot="1">
      <c r="A145" s="41"/>
      <c r="B145" s="342" t="s">
        <v>270</v>
      </c>
      <c r="C145" s="383" t="s">
        <v>271</v>
      </c>
      <c r="D145" s="193">
        <v>2.2331232000000001</v>
      </c>
      <c r="E145" s="194">
        <v>3.2488888888888887</v>
      </c>
      <c r="F145" s="379">
        <v>19812.250362723476</v>
      </c>
      <c r="G145" s="344">
        <v>21318.604092296482</v>
      </c>
      <c r="H145" s="344">
        <v>22689.373010853978</v>
      </c>
      <c r="I145" s="489">
        <v>24565.25556884188</v>
      </c>
      <c r="J145" s="344">
        <v>28677.562324514383</v>
      </c>
      <c r="K145" s="345"/>
      <c r="L145" s="426"/>
      <c r="M145" s="22"/>
      <c r="O145" s="167"/>
      <c r="P145" s="167"/>
      <c r="Q145" s="167"/>
      <c r="R145" s="172"/>
      <c r="S145" s="172"/>
      <c r="T145" s="171"/>
      <c r="U145" s="171"/>
    </row>
    <row r="146" spans="1:21">
      <c r="A146" s="19"/>
      <c r="B146" s="335" t="s">
        <v>272</v>
      </c>
      <c r="C146" s="373" t="s">
        <v>273</v>
      </c>
      <c r="D146" s="201">
        <v>2.2067892000000007</v>
      </c>
      <c r="E146" s="202">
        <v>3.2106666666666666</v>
      </c>
      <c r="F146" s="347">
        <v>18616.517705567967</v>
      </c>
      <c r="G146" s="348">
        <v>20009.262384782207</v>
      </c>
      <c r="H146" s="348">
        <v>20912.357201714207</v>
      </c>
      <c r="I146" s="487">
        <v>22850.391706612998</v>
      </c>
      <c r="J146" s="348">
        <v>25605.471409305246</v>
      </c>
      <c r="K146" s="348">
        <v>28314.755860101246</v>
      </c>
      <c r="L146" s="432"/>
      <c r="M146" s="24"/>
      <c r="N146" s="166"/>
      <c r="O146" s="167"/>
      <c r="P146" s="167"/>
      <c r="Q146" s="167"/>
      <c r="R146" s="172"/>
      <c r="S146" s="172"/>
      <c r="T146" s="172"/>
      <c r="U146" s="171"/>
    </row>
    <row r="147" spans="1:21">
      <c r="A147" s="4"/>
      <c r="B147" s="338" t="s">
        <v>274</v>
      </c>
      <c r="C147" s="375" t="s">
        <v>275</v>
      </c>
      <c r="D147" s="185">
        <v>2.1804552000000004</v>
      </c>
      <c r="E147" s="186">
        <v>3.1724444444444444</v>
      </c>
      <c r="F147" s="327">
        <v>18375.008662645341</v>
      </c>
      <c r="G147" s="329">
        <v>19749.35143398842</v>
      </c>
      <c r="H147" s="329">
        <v>20641.695122147426</v>
      </c>
      <c r="I147" s="482">
        <v>22554.487429519522</v>
      </c>
      <c r="J147" s="329">
        <v>25274.918331211109</v>
      </c>
      <c r="K147" s="329">
        <v>27951.949395688102</v>
      </c>
      <c r="L147" s="433"/>
      <c r="M147" s="7"/>
      <c r="N147" s="166"/>
      <c r="O147" s="167"/>
      <c r="P147" s="167"/>
      <c r="Q147" s="167"/>
      <c r="R147" s="172"/>
      <c r="S147" s="172"/>
      <c r="T147" s="172"/>
      <c r="U147" s="171"/>
    </row>
    <row r="148" spans="1:21">
      <c r="A148" s="10"/>
      <c r="B148" s="338" t="s">
        <v>276</v>
      </c>
      <c r="C148" s="375" t="s">
        <v>277</v>
      </c>
      <c r="D148" s="185">
        <v>2.1541212000000001</v>
      </c>
      <c r="E148" s="186">
        <v>3.1342222222222218</v>
      </c>
      <c r="F148" s="327">
        <v>18185.841108753983</v>
      </c>
      <c r="G148" s="329">
        <v>19545.607361774983</v>
      </c>
      <c r="H148" s="329">
        <v>20427.199921160984</v>
      </c>
      <c r="I148" s="482">
        <v>22319.307783189986</v>
      </c>
      <c r="J148" s="329">
        <v>25008.975373414985</v>
      </c>
      <c r="K148" s="329">
        <v>27653.753051572981</v>
      </c>
      <c r="L148" s="433"/>
      <c r="M148" s="9"/>
      <c r="N148" s="166"/>
      <c r="O148" s="167"/>
      <c r="P148" s="167"/>
      <c r="Q148" s="167"/>
      <c r="R148" s="172"/>
      <c r="S148" s="172"/>
      <c r="T148" s="172"/>
      <c r="U148" s="171"/>
    </row>
    <row r="149" spans="1:21">
      <c r="A149" s="12"/>
      <c r="B149" s="338" t="s">
        <v>278</v>
      </c>
      <c r="C149" s="375" t="s">
        <v>279</v>
      </c>
      <c r="D149" s="185">
        <v>2.1277872000000002</v>
      </c>
      <c r="E149" s="186">
        <v>3.0959999999999996</v>
      </c>
      <c r="F149" s="327">
        <v>17944.332065831364</v>
      </c>
      <c r="G149" s="329">
        <v>19285.6964109812</v>
      </c>
      <c r="H149" s="329">
        <v>20156.537841594207</v>
      </c>
      <c r="I149" s="482">
        <v>22023.403506096507</v>
      </c>
      <c r="J149" s="329">
        <v>24678.422295320841</v>
      </c>
      <c r="K149" s="329">
        <v>27290.946587159844</v>
      </c>
      <c r="L149" s="433"/>
      <c r="M149" s="11"/>
      <c r="N149" s="166"/>
      <c r="O149" s="167"/>
      <c r="P149" s="167"/>
      <c r="Q149" s="167"/>
      <c r="R149" s="172"/>
      <c r="S149" s="172"/>
      <c r="T149" s="172"/>
      <c r="U149" s="171"/>
    </row>
    <row r="150" spans="1:21">
      <c r="A150" s="19"/>
      <c r="B150" s="338" t="s">
        <v>280</v>
      </c>
      <c r="C150" s="375" t="s">
        <v>281</v>
      </c>
      <c r="D150" s="185">
        <v>2.1014532000000004</v>
      </c>
      <c r="E150" s="186">
        <v>3.0577777777777775</v>
      </c>
      <c r="F150" s="327">
        <v>17755.164511939998</v>
      </c>
      <c r="G150" s="329">
        <v>19081.952338767758</v>
      </c>
      <c r="H150" s="329">
        <v>19942.042640607764</v>
      </c>
      <c r="I150" s="482">
        <v>21788.223859766968</v>
      </c>
      <c r="J150" s="329">
        <v>24412.479337524725</v>
      </c>
      <c r="K150" s="329">
        <v>26992.750243044724</v>
      </c>
      <c r="L150" s="433"/>
      <c r="M150" s="18"/>
      <c r="N150" s="166"/>
      <c r="O150" s="167"/>
      <c r="P150" s="167"/>
      <c r="Q150" s="167"/>
      <c r="R150" s="172"/>
      <c r="S150" s="172"/>
      <c r="T150" s="172"/>
      <c r="U150" s="171"/>
    </row>
    <row r="151" spans="1:21" ht="15.75" thickBot="1">
      <c r="A151" s="19"/>
      <c r="B151" s="342" t="s">
        <v>282</v>
      </c>
      <c r="C151" s="383" t="s">
        <v>283</v>
      </c>
      <c r="D151" s="193">
        <v>2.0751192000000001</v>
      </c>
      <c r="E151" s="194">
        <v>3.0195555555555553</v>
      </c>
      <c r="F151" s="343">
        <v>17513.655469017383</v>
      </c>
      <c r="G151" s="344">
        <v>18822.041387973983</v>
      </c>
      <c r="H151" s="344">
        <v>19671.380561040984</v>
      </c>
      <c r="I151" s="489">
        <v>21492.319582673477</v>
      </c>
      <c r="J151" s="344">
        <v>24081.926259430587</v>
      </c>
      <c r="K151" s="344">
        <v>26629.943778631587</v>
      </c>
      <c r="L151" s="434"/>
      <c r="M151" s="5"/>
      <c r="N151" s="166"/>
      <c r="O151" s="167"/>
      <c r="P151" s="167"/>
      <c r="Q151" s="167"/>
      <c r="R151" s="172"/>
      <c r="S151" s="172"/>
      <c r="T151" s="172"/>
      <c r="U151" s="171"/>
    </row>
    <row r="152" spans="1:21">
      <c r="A152" s="12"/>
      <c r="B152" s="335" t="s">
        <v>284</v>
      </c>
      <c r="C152" s="373" t="s">
        <v>285</v>
      </c>
      <c r="D152" s="201">
        <v>2.0487852000000002</v>
      </c>
      <c r="E152" s="202">
        <v>2.9813333333333332</v>
      </c>
      <c r="F152" s="435">
        <v>16905.193892979023</v>
      </c>
      <c r="G152" s="348">
        <v>17324.487915126021</v>
      </c>
      <c r="H152" s="348">
        <v>18163.075959420017</v>
      </c>
      <c r="I152" s="487">
        <v>19456.885360054541</v>
      </c>
      <c r="J152" s="348">
        <v>21257.139936343945</v>
      </c>
      <c r="K152" s="348">
        <v>22977.39525734046</v>
      </c>
      <c r="L152" s="224">
        <v>23396.689279487462</v>
      </c>
      <c r="M152" s="20"/>
      <c r="N152" s="164"/>
      <c r="O152" s="167"/>
      <c r="P152" s="167"/>
      <c r="Q152" s="167"/>
      <c r="R152" s="172"/>
      <c r="S152" s="172"/>
      <c r="T152" s="172"/>
      <c r="U152" s="172"/>
    </row>
    <row r="153" spans="1:21">
      <c r="A153" s="10"/>
      <c r="B153" s="338" t="s">
        <v>286</v>
      </c>
      <c r="C153" s="375" t="s">
        <v>287</v>
      </c>
      <c r="D153" s="185">
        <v>2.0224511999999999</v>
      </c>
      <c r="E153" s="186">
        <v>2.943111111111111</v>
      </c>
      <c r="F153" s="436">
        <v>16669.060414442905</v>
      </c>
      <c r="G153" s="329">
        <v>17082.978872203399</v>
      </c>
      <c r="H153" s="329">
        <v>17910.815787724405</v>
      </c>
      <c r="I153" s="482">
        <v>19186.22328048776</v>
      </c>
      <c r="J153" s="329">
        <v>20961.235659250462</v>
      </c>
      <c r="K153" s="329">
        <v>22657.593308019324</v>
      </c>
      <c r="L153" s="190">
        <v>23071.511765779826</v>
      </c>
      <c r="M153" s="11"/>
      <c r="N153" s="164"/>
      <c r="O153" s="167"/>
      <c r="P153" s="167"/>
      <c r="Q153" s="167"/>
      <c r="R153" s="172"/>
      <c r="S153" s="172"/>
      <c r="T153" s="172"/>
      <c r="U153" s="172"/>
    </row>
    <row r="154" spans="1:21">
      <c r="A154" s="4"/>
      <c r="B154" s="338" t="s">
        <v>288</v>
      </c>
      <c r="C154" s="375" t="s">
        <v>289</v>
      </c>
      <c r="D154" s="185">
        <v>1.9961172000000003</v>
      </c>
      <c r="E154" s="186">
        <v>2.9048888888888884</v>
      </c>
      <c r="F154" s="436">
        <v>16485.26842493804</v>
      </c>
      <c r="G154" s="329">
        <v>16893.81131831204</v>
      </c>
      <c r="H154" s="329">
        <v>17710.897105060045</v>
      </c>
      <c r="I154" s="482">
        <v>18971.728079501321</v>
      </c>
      <c r="J154" s="329">
        <v>20726.056012920923</v>
      </c>
      <c r="K154" s="329">
        <v>22402.401478996195</v>
      </c>
      <c r="L154" s="190">
        <v>22810.944372370206</v>
      </c>
      <c r="M154" s="11"/>
      <c r="N154" s="164"/>
      <c r="O154" s="167"/>
      <c r="P154" s="167"/>
      <c r="Q154" s="167"/>
      <c r="R154" s="172"/>
      <c r="S154" s="172"/>
      <c r="T154" s="172"/>
      <c r="U154" s="172"/>
    </row>
    <row r="155" spans="1:21">
      <c r="A155" s="12"/>
      <c r="B155" s="338" t="s">
        <v>290</v>
      </c>
      <c r="C155" s="375" t="s">
        <v>291</v>
      </c>
      <c r="D155" s="185">
        <v>1.9697832000000004</v>
      </c>
      <c r="E155" s="186">
        <v>2.8666666666666663</v>
      </c>
      <c r="F155" s="436">
        <v>16249.134946401922</v>
      </c>
      <c r="G155" s="329">
        <v>16652.302275389426</v>
      </c>
      <c r="H155" s="329">
        <v>17458.636933364422</v>
      </c>
      <c r="I155" s="482">
        <v>18701.065999934541</v>
      </c>
      <c r="J155" s="329">
        <v>20430.151735827443</v>
      </c>
      <c r="K155" s="329">
        <v>22082.599529675063</v>
      </c>
      <c r="L155" s="190">
        <v>22485.766858662559</v>
      </c>
      <c r="M155" s="20"/>
      <c r="N155" s="164"/>
      <c r="O155" s="167"/>
      <c r="P155" s="167"/>
      <c r="Q155" s="167"/>
      <c r="R155" s="172"/>
      <c r="S155" s="172"/>
      <c r="T155" s="172"/>
      <c r="U155" s="172"/>
    </row>
    <row r="156" spans="1:21">
      <c r="A156" s="10"/>
      <c r="B156" s="338" t="s">
        <v>292</v>
      </c>
      <c r="C156" s="375" t="s">
        <v>293</v>
      </c>
      <c r="D156" s="185">
        <v>1.9434491999999999</v>
      </c>
      <c r="E156" s="186">
        <v>2.8284444444444441</v>
      </c>
      <c r="F156" s="436">
        <v>16065.342956897057</v>
      </c>
      <c r="G156" s="329">
        <v>16463.13472149806</v>
      </c>
      <c r="H156" s="329">
        <v>17258.718250700054</v>
      </c>
      <c r="I156" s="482">
        <v>18486.570798948098</v>
      </c>
      <c r="J156" s="329">
        <v>20194.972089497904</v>
      </c>
      <c r="K156" s="329">
        <v>21827.407700651947</v>
      </c>
      <c r="L156" s="190">
        <v>22225.199465252939</v>
      </c>
      <c r="M156" s="5"/>
      <c r="N156" s="164"/>
      <c r="O156" s="167"/>
      <c r="P156" s="167"/>
      <c r="Q156" s="167"/>
      <c r="R156" s="172"/>
      <c r="S156" s="172"/>
      <c r="T156" s="172"/>
      <c r="U156" s="172"/>
    </row>
    <row r="157" spans="1:21" ht="15.75" thickBot="1">
      <c r="A157" s="10"/>
      <c r="B157" s="342" t="s">
        <v>294</v>
      </c>
      <c r="C157" s="383" t="s">
        <v>295</v>
      </c>
      <c r="D157" s="193">
        <v>1.9171152000000002</v>
      </c>
      <c r="E157" s="194">
        <v>2.7902222222222219</v>
      </c>
      <c r="F157" s="437">
        <v>15829.209478360943</v>
      </c>
      <c r="G157" s="353">
        <v>16221.625678575443</v>
      </c>
      <c r="H157" s="353">
        <v>17006.458079004442</v>
      </c>
      <c r="I157" s="488">
        <v>18215.908719381317</v>
      </c>
      <c r="J157" s="353">
        <v>19899.067812404428</v>
      </c>
      <c r="K157" s="353">
        <v>21507.605751330801</v>
      </c>
      <c r="L157" s="216">
        <v>21900.021951545306</v>
      </c>
      <c r="M157" s="18"/>
      <c r="N157" s="164"/>
      <c r="O157" s="167"/>
      <c r="P157" s="167"/>
      <c r="Q157" s="167"/>
      <c r="R157" s="172"/>
      <c r="S157" s="172"/>
      <c r="T157" s="172"/>
      <c r="U157" s="172"/>
    </row>
    <row r="158" spans="1:21">
      <c r="A158" s="10"/>
      <c r="B158" s="335" t="s">
        <v>296</v>
      </c>
      <c r="C158" s="373" t="s">
        <v>297</v>
      </c>
      <c r="D158" s="201">
        <v>1.8907811999999999</v>
      </c>
      <c r="E158" s="202">
        <v>2.7519999999999998</v>
      </c>
      <c r="F158" s="347">
        <v>15258.376853028081</v>
      </c>
      <c r="G158" s="348">
        <v>15645.417488856083</v>
      </c>
      <c r="H158" s="348">
        <v>16419.49876051208</v>
      </c>
      <c r="I158" s="487">
        <v>17193.580032168084</v>
      </c>
      <c r="J158" s="348">
        <v>18001.413518394882</v>
      </c>
      <c r="K158" s="349">
        <v>19663.888166074881</v>
      </c>
      <c r="L158" s="224">
        <v>21252.413922307682</v>
      </c>
      <c r="M158" s="20"/>
      <c r="N158" s="164"/>
      <c r="O158" s="167"/>
      <c r="P158" s="167"/>
      <c r="Q158" s="167"/>
      <c r="R158" s="172"/>
      <c r="S158" s="172"/>
      <c r="T158" s="172"/>
      <c r="U158" s="172"/>
    </row>
    <row r="159" spans="1:21">
      <c r="A159" s="4"/>
      <c r="B159" s="338" t="s">
        <v>298</v>
      </c>
      <c r="C159" s="375" t="s">
        <v>299</v>
      </c>
      <c r="D159" s="185">
        <v>1.8644472000000001</v>
      </c>
      <c r="E159" s="186">
        <v>2.7137777777777772</v>
      </c>
      <c r="F159" s="327">
        <v>15027.618938878459</v>
      </c>
      <c r="G159" s="329">
        <v>15409.28401031996</v>
      </c>
      <c r="H159" s="329">
        <v>16172.614153202961</v>
      </c>
      <c r="I159" s="482">
        <v>16935.94429608596</v>
      </c>
      <c r="J159" s="329">
        <v>17730.751438828102</v>
      </c>
      <c r="K159" s="339">
        <v>19367.983888981398</v>
      </c>
      <c r="L159" s="190">
        <v>20932.611972986546</v>
      </c>
      <c r="M159" s="5"/>
      <c r="N159" s="164"/>
      <c r="O159" s="167"/>
      <c r="P159" s="167"/>
      <c r="Q159" s="167"/>
      <c r="R159" s="172"/>
      <c r="S159" s="172"/>
      <c r="T159" s="172"/>
      <c r="U159" s="172"/>
    </row>
    <row r="160" spans="1:21">
      <c r="A160" s="12"/>
      <c r="B160" s="338" t="s">
        <v>300</v>
      </c>
      <c r="C160" s="375" t="s">
        <v>301</v>
      </c>
      <c r="D160" s="185">
        <v>1.8381132000000004</v>
      </c>
      <c r="E160" s="186">
        <v>2.6755555555555555</v>
      </c>
      <c r="F160" s="327">
        <v>14849.202513760105</v>
      </c>
      <c r="G160" s="329">
        <v>15225.492020815105</v>
      </c>
      <c r="H160" s="329">
        <v>15978.0710349251</v>
      </c>
      <c r="I160" s="482">
        <v>16730.650049035106</v>
      </c>
      <c r="J160" s="329">
        <v>17516.256237841666</v>
      </c>
      <c r="K160" s="339">
        <v>19132.804242651862</v>
      </c>
      <c r="L160" s="190">
        <v>20677.420143963427</v>
      </c>
      <c r="M160" s="5"/>
      <c r="N160" s="164"/>
      <c r="O160" s="167"/>
      <c r="P160" s="167"/>
      <c r="Q160" s="167"/>
      <c r="R160" s="172"/>
      <c r="S160" s="172"/>
      <c r="T160" s="172"/>
      <c r="U160" s="172"/>
    </row>
    <row r="161" spans="1:21">
      <c r="A161" s="12"/>
      <c r="B161" s="338" t="s">
        <v>302</v>
      </c>
      <c r="C161" s="375" t="s">
        <v>303</v>
      </c>
      <c r="D161" s="185">
        <v>1.8117791999999999</v>
      </c>
      <c r="E161" s="186">
        <v>2.6373333333333333</v>
      </c>
      <c r="F161" s="327">
        <v>14618.444599610481</v>
      </c>
      <c r="G161" s="329">
        <v>14989.358542278984</v>
      </c>
      <c r="H161" s="329">
        <v>15731.186427615981</v>
      </c>
      <c r="I161" s="482">
        <v>16473.014312952982</v>
      </c>
      <c r="J161" s="329">
        <v>17245.594158274882</v>
      </c>
      <c r="K161" s="339">
        <v>18836.899965558379</v>
      </c>
      <c r="L161" s="190">
        <v>20357.618194642288</v>
      </c>
      <c r="M161" s="5"/>
      <c r="N161" s="164"/>
      <c r="O161" s="167"/>
      <c r="P161" s="167"/>
      <c r="Q161" s="167"/>
      <c r="R161" s="172"/>
      <c r="S161" s="172"/>
      <c r="T161" s="172"/>
      <c r="U161" s="172"/>
    </row>
    <row r="162" spans="1:21">
      <c r="A162" s="10"/>
      <c r="B162" s="338" t="s">
        <v>304</v>
      </c>
      <c r="C162" s="375" t="s">
        <v>305</v>
      </c>
      <c r="D162" s="185">
        <v>1.7854452000000001</v>
      </c>
      <c r="E162" s="186">
        <v>2.5991111111111107</v>
      </c>
      <c r="F162" s="327">
        <v>14440.028174492119</v>
      </c>
      <c r="G162" s="329">
        <v>14805.56655277412</v>
      </c>
      <c r="H162" s="329">
        <v>15536.64330933812</v>
      </c>
      <c r="I162" s="482">
        <v>16267.72006590212</v>
      </c>
      <c r="J162" s="329">
        <v>17031.098957288443</v>
      </c>
      <c r="K162" s="339">
        <v>18601.72031922884</v>
      </c>
      <c r="L162" s="190">
        <v>20102.426365619165</v>
      </c>
      <c r="M162" s="18"/>
      <c r="N162" s="164"/>
      <c r="O162" s="167"/>
      <c r="P162" s="167"/>
      <c r="Q162" s="167"/>
      <c r="R162" s="172"/>
      <c r="S162" s="172"/>
      <c r="T162" s="172"/>
      <c r="U162" s="172"/>
    </row>
    <row r="163" spans="1:21" ht="15.75" thickBot="1">
      <c r="A163" s="4"/>
      <c r="B163" s="342" t="s">
        <v>306</v>
      </c>
      <c r="C163" s="383" t="s">
        <v>307</v>
      </c>
      <c r="D163" s="193">
        <v>1.7591112</v>
      </c>
      <c r="E163" s="194">
        <v>2.5608888888888885</v>
      </c>
      <c r="F163" s="330">
        <v>14209.270260342502</v>
      </c>
      <c r="G163" s="332">
        <v>14569.433074238003</v>
      </c>
      <c r="H163" s="332">
        <v>15289.758702029003</v>
      </c>
      <c r="I163" s="484">
        <v>16010.084329820002</v>
      </c>
      <c r="J163" s="332">
        <v>16760.436877721662</v>
      </c>
      <c r="K163" s="361">
        <v>18305.816042135357</v>
      </c>
      <c r="L163" s="198">
        <v>19782.624416298022</v>
      </c>
      <c r="M163" s="20"/>
      <c r="N163" s="164"/>
      <c r="O163" s="167"/>
      <c r="P163" s="167"/>
      <c r="Q163" s="167"/>
      <c r="R163" s="172"/>
      <c r="S163" s="172"/>
      <c r="T163" s="172"/>
      <c r="U163" s="172"/>
    </row>
    <row r="164" spans="1:21">
      <c r="A164" s="4"/>
      <c r="B164" s="385" t="s">
        <v>308</v>
      </c>
      <c r="C164" s="200" t="s">
        <v>309</v>
      </c>
      <c r="D164" s="201">
        <v>1.7327772000000001</v>
      </c>
      <c r="E164" s="202">
        <v>2.5226666666666664</v>
      </c>
      <c r="F164" s="356">
        <v>13676.066585715143</v>
      </c>
      <c r="G164" s="336">
        <v>14030.853835224143</v>
      </c>
      <c r="H164" s="336">
        <v>14385.641084733141</v>
      </c>
      <c r="I164" s="481">
        <v>15095.215583751144</v>
      </c>
      <c r="J164" s="336">
        <v>15450.002833260141</v>
      </c>
      <c r="K164" s="357">
        <v>16545.941676735223</v>
      </c>
      <c r="L164" s="182">
        <v>18463.070838747899</v>
      </c>
      <c r="M164" s="20"/>
      <c r="N164" s="164"/>
      <c r="O164" s="167"/>
      <c r="P164" s="167"/>
      <c r="Q164" s="167"/>
      <c r="R164" s="172"/>
      <c r="S164" s="172"/>
      <c r="T164" s="172"/>
      <c r="U164" s="172"/>
    </row>
    <row r="165" spans="1:21">
      <c r="A165" s="4"/>
      <c r="B165" s="387" t="s">
        <v>310</v>
      </c>
      <c r="C165" s="184" t="s">
        <v>311</v>
      </c>
      <c r="D165" s="185">
        <v>1.7064432000000003</v>
      </c>
      <c r="E165" s="186">
        <v>2.4844444444444442</v>
      </c>
      <c r="F165" s="327">
        <v>13450.684235952021</v>
      </c>
      <c r="G165" s="329">
        <v>13800.09592107452</v>
      </c>
      <c r="H165" s="329">
        <v>14149.507606197019</v>
      </c>
      <c r="I165" s="482">
        <v>14848.330976442019</v>
      </c>
      <c r="J165" s="329">
        <v>15197.742661564522</v>
      </c>
      <c r="K165" s="339">
        <v>16275.279597168443</v>
      </c>
      <c r="L165" s="190">
        <v>18159.395582586258</v>
      </c>
      <c r="M165" s="11"/>
      <c r="N165" s="164"/>
      <c r="O165" s="167"/>
      <c r="P165" s="167"/>
      <c r="Q165" s="167"/>
      <c r="R165" s="172"/>
      <c r="S165" s="172"/>
      <c r="T165" s="172"/>
      <c r="U165" s="172"/>
    </row>
    <row r="166" spans="1:21">
      <c r="A166" s="37"/>
      <c r="B166" s="387" t="s">
        <v>312</v>
      </c>
      <c r="C166" s="184" t="s">
        <v>313</v>
      </c>
      <c r="D166" s="185">
        <v>1.6801092000000002</v>
      </c>
      <c r="E166" s="186">
        <v>2.4462222222222221</v>
      </c>
      <c r="F166" s="327">
        <v>13277.643375220165</v>
      </c>
      <c r="G166" s="329">
        <v>13621.679495956161</v>
      </c>
      <c r="H166" s="329">
        <v>13965.715616692161</v>
      </c>
      <c r="I166" s="482">
        <v>14653.787858164163</v>
      </c>
      <c r="J166" s="329">
        <v>14997.823978900164</v>
      </c>
      <c r="K166" s="339">
        <v>16060.784396182004</v>
      </c>
      <c r="L166" s="190">
        <v>17920.330446722644</v>
      </c>
      <c r="M166" s="11"/>
      <c r="N166" s="164"/>
      <c r="O166" s="167"/>
      <c r="P166" s="167"/>
      <c r="Q166" s="167"/>
      <c r="R166" s="172"/>
      <c r="S166" s="172"/>
      <c r="T166" s="172"/>
      <c r="U166" s="172"/>
    </row>
    <row r="167" spans="1:21">
      <c r="A167" s="8"/>
      <c r="B167" s="387" t="s">
        <v>314</v>
      </c>
      <c r="C167" s="184" t="s">
        <v>315</v>
      </c>
      <c r="D167" s="185">
        <v>1.6537752000000001</v>
      </c>
      <c r="E167" s="186">
        <v>2.4079999999999999</v>
      </c>
      <c r="F167" s="327">
        <v>13052.261025457041</v>
      </c>
      <c r="G167" s="329">
        <v>13390.921581806537</v>
      </c>
      <c r="H167" s="329">
        <v>13729.58213815604</v>
      </c>
      <c r="I167" s="482">
        <v>14406.903250855037</v>
      </c>
      <c r="J167" s="329">
        <v>14745.56380720454</v>
      </c>
      <c r="K167" s="339">
        <v>15790.122316615218</v>
      </c>
      <c r="L167" s="190">
        <v>17616.655190561003</v>
      </c>
      <c r="M167" s="20"/>
      <c r="N167" s="164"/>
      <c r="O167" s="167"/>
      <c r="P167" s="167"/>
      <c r="Q167" s="167"/>
      <c r="R167" s="172"/>
      <c r="S167" s="172"/>
      <c r="T167" s="172"/>
      <c r="U167" s="172"/>
    </row>
    <row r="168" spans="1:21">
      <c r="A168" s="38"/>
      <c r="B168" s="387" t="s">
        <v>316</v>
      </c>
      <c r="C168" s="184" t="s">
        <v>317</v>
      </c>
      <c r="D168" s="185">
        <v>1.6274412</v>
      </c>
      <c r="E168" s="186">
        <v>2.3697777777777778</v>
      </c>
      <c r="F168" s="327">
        <v>12879.220164725179</v>
      </c>
      <c r="G168" s="329">
        <v>13212.505156688183</v>
      </c>
      <c r="H168" s="329">
        <v>13545.79014865118</v>
      </c>
      <c r="I168" s="482">
        <v>14212.360132577182</v>
      </c>
      <c r="J168" s="329">
        <v>14545.64512454018</v>
      </c>
      <c r="K168" s="339">
        <v>15575.627115628782</v>
      </c>
      <c r="L168" s="190">
        <v>17377.590054697379</v>
      </c>
      <c r="M168" s="21"/>
      <c r="N168" s="164"/>
      <c r="O168" s="167"/>
      <c r="P168" s="167"/>
      <c r="Q168" s="167"/>
      <c r="R168" s="172"/>
      <c r="S168" s="172"/>
      <c r="T168" s="172"/>
      <c r="U168" s="172"/>
    </row>
    <row r="169" spans="1:21" ht="15.75" thickBot="1">
      <c r="A169" s="8"/>
      <c r="B169" s="388" t="s">
        <v>318</v>
      </c>
      <c r="C169" s="192" t="s">
        <v>319</v>
      </c>
      <c r="D169" s="193">
        <v>1.6011072000000002</v>
      </c>
      <c r="E169" s="194">
        <v>2.3315555555555552</v>
      </c>
      <c r="F169" s="330">
        <v>12653.837814962062</v>
      </c>
      <c r="G169" s="332">
        <v>12981.74724253856</v>
      </c>
      <c r="H169" s="332">
        <v>13309.656670115062</v>
      </c>
      <c r="I169" s="484">
        <v>13965.475525268061</v>
      </c>
      <c r="J169" s="332">
        <v>14293.384952844563</v>
      </c>
      <c r="K169" s="361">
        <v>15304.965036062005</v>
      </c>
      <c r="L169" s="198">
        <v>17073.914798535745</v>
      </c>
      <c r="M169" s="24"/>
      <c r="N169" s="164"/>
      <c r="O169" s="167"/>
      <c r="P169" s="167"/>
      <c r="Q169" s="167"/>
      <c r="R169" s="172"/>
      <c r="S169" s="172"/>
      <c r="T169" s="172"/>
      <c r="U169" s="172"/>
    </row>
    <row r="170" spans="1:21">
      <c r="A170" s="39"/>
      <c r="B170" s="385" t="s">
        <v>320</v>
      </c>
      <c r="C170" s="200" t="s">
        <v>321</v>
      </c>
      <c r="D170" s="201">
        <v>1.5747732000000001</v>
      </c>
      <c r="E170" s="202">
        <v>2.293333333333333</v>
      </c>
      <c r="F170" s="323">
        <v>12158.2630910402</v>
      </c>
      <c r="G170" s="325">
        <v>12480.7969542302</v>
      </c>
      <c r="H170" s="325">
        <v>12803.330817420201</v>
      </c>
      <c r="I170" s="483">
        <v>13125.864680610204</v>
      </c>
      <c r="J170" s="325">
        <v>13448.398543800198</v>
      </c>
      <c r="K170" s="337">
        <v>14093.466270180204</v>
      </c>
      <c r="L170" s="212">
        <v>15509.783035966764</v>
      </c>
      <c r="M170" s="22"/>
      <c r="N170" s="164"/>
      <c r="O170" s="167"/>
      <c r="P170" s="167"/>
      <c r="Q170" s="167"/>
      <c r="R170" s="172"/>
      <c r="S170" s="172"/>
      <c r="T170" s="172"/>
      <c r="U170" s="172"/>
    </row>
    <row r="171" spans="1:21">
      <c r="A171" s="40"/>
      <c r="B171" s="387" t="s">
        <v>322</v>
      </c>
      <c r="C171" s="184" t="s">
        <v>323</v>
      </c>
      <c r="D171" s="185">
        <v>1.5484392</v>
      </c>
      <c r="E171" s="186">
        <v>2.2551111111111108</v>
      </c>
      <c r="F171" s="327">
        <v>11938.256305663581</v>
      </c>
      <c r="G171" s="329">
        <v>12255.41460446708</v>
      </c>
      <c r="H171" s="329">
        <v>12572.57290327058</v>
      </c>
      <c r="I171" s="482">
        <v>12889.731202074083</v>
      </c>
      <c r="J171" s="329">
        <v>13206.889500877583</v>
      </c>
      <c r="K171" s="339">
        <v>13841.206098484585</v>
      </c>
      <c r="L171" s="190">
        <v>15230.005452032783</v>
      </c>
      <c r="M171" s="23"/>
      <c r="N171" s="164"/>
      <c r="O171" s="167"/>
      <c r="P171" s="167"/>
      <c r="Q171" s="167"/>
      <c r="R171" s="172"/>
      <c r="S171" s="172"/>
      <c r="T171" s="172"/>
      <c r="U171" s="172"/>
    </row>
    <row r="172" spans="1:21">
      <c r="A172" s="41"/>
      <c r="B172" s="387" t="s">
        <v>324</v>
      </c>
      <c r="C172" s="184" t="s">
        <v>325</v>
      </c>
      <c r="D172" s="185">
        <v>1.5221052000000002</v>
      </c>
      <c r="E172" s="186">
        <v>2.2168888888888887</v>
      </c>
      <c r="F172" s="327">
        <v>11770.591009318219</v>
      </c>
      <c r="G172" s="329">
        <v>12082.373743735219</v>
      </c>
      <c r="H172" s="329">
        <v>12394.156478152221</v>
      </c>
      <c r="I172" s="482">
        <v>12705.939212569221</v>
      </c>
      <c r="J172" s="329">
        <v>13017.721946986221</v>
      </c>
      <c r="K172" s="339">
        <v>13641.287415820223</v>
      </c>
      <c r="L172" s="190">
        <v>15010.95249886274</v>
      </c>
      <c r="M172" s="9"/>
      <c r="N172" s="164"/>
      <c r="O172" s="167"/>
      <c r="P172" s="167"/>
      <c r="Q172" s="167"/>
      <c r="R172" s="172"/>
      <c r="S172" s="172"/>
      <c r="T172" s="172"/>
      <c r="U172" s="172"/>
    </row>
    <row r="173" spans="1:21">
      <c r="A173" s="19"/>
      <c r="B173" s="387" t="s">
        <v>326</v>
      </c>
      <c r="C173" s="184" t="s">
        <v>327</v>
      </c>
      <c r="D173" s="185">
        <v>1.4957712000000001</v>
      </c>
      <c r="E173" s="186">
        <v>2.1786666666666665</v>
      </c>
      <c r="F173" s="327">
        <v>11550.584223941598</v>
      </c>
      <c r="G173" s="329">
        <v>11856.991393972099</v>
      </c>
      <c r="H173" s="329">
        <v>12163.398564002604</v>
      </c>
      <c r="I173" s="482">
        <v>12469.805734033103</v>
      </c>
      <c r="J173" s="329">
        <v>12776.212904063605</v>
      </c>
      <c r="K173" s="339">
        <v>13389.027244124603</v>
      </c>
      <c r="L173" s="190">
        <v>14731.174914928761</v>
      </c>
      <c r="M173" s="42"/>
      <c r="N173" s="164"/>
      <c r="O173" s="167"/>
      <c r="P173" s="167"/>
      <c r="Q173" s="167"/>
      <c r="R173" s="172"/>
      <c r="S173" s="172"/>
      <c r="T173" s="172"/>
      <c r="U173" s="172"/>
    </row>
    <row r="174" spans="1:21">
      <c r="A174" s="4"/>
      <c r="B174" s="387" t="s">
        <v>328</v>
      </c>
      <c r="C174" s="184" t="s">
        <v>329</v>
      </c>
      <c r="D174" s="185">
        <v>1.4694372</v>
      </c>
      <c r="E174" s="186">
        <v>2.1404444444444439</v>
      </c>
      <c r="F174" s="327">
        <v>11382.91892759624</v>
      </c>
      <c r="G174" s="329">
        <v>11683.950533240239</v>
      </c>
      <c r="H174" s="329">
        <v>11984.982138884243</v>
      </c>
      <c r="I174" s="482">
        <v>12286.01374452824</v>
      </c>
      <c r="J174" s="329">
        <v>12587.04535017224</v>
      </c>
      <c r="K174" s="339">
        <v>13189.108561460243</v>
      </c>
      <c r="L174" s="190">
        <v>14512.121961758718</v>
      </c>
      <c r="M174" s="22"/>
      <c r="N174" s="164"/>
      <c r="O174" s="167"/>
      <c r="P174" s="167"/>
      <c r="Q174" s="167"/>
      <c r="R174" s="172"/>
      <c r="S174" s="172"/>
      <c r="T174" s="172"/>
      <c r="U174" s="172"/>
    </row>
    <row r="175" spans="1:21" ht="15.75" thickBot="1">
      <c r="A175" s="10"/>
      <c r="B175" s="388" t="s">
        <v>330</v>
      </c>
      <c r="C175" s="192" t="s">
        <v>331</v>
      </c>
      <c r="D175" s="193">
        <v>1.4431032000000004</v>
      </c>
      <c r="E175" s="194">
        <v>2.1022222222222222</v>
      </c>
      <c r="F175" s="352">
        <v>11162.91214221962</v>
      </c>
      <c r="G175" s="353">
        <v>11458.56818347712</v>
      </c>
      <c r="H175" s="353">
        <v>11754.224224734618</v>
      </c>
      <c r="I175" s="488">
        <v>12049.880265992118</v>
      </c>
      <c r="J175" s="353">
        <v>12345.536307249622</v>
      </c>
      <c r="K175" s="354">
        <v>12936.848389764624</v>
      </c>
      <c r="L175" s="216">
        <v>14232.344377824746</v>
      </c>
      <c r="M175" s="5"/>
      <c r="N175" s="164"/>
      <c r="O175" s="167"/>
      <c r="P175" s="167"/>
      <c r="Q175" s="167"/>
      <c r="R175" s="172"/>
      <c r="S175" s="172"/>
      <c r="T175" s="172"/>
      <c r="U175" s="172"/>
    </row>
    <row r="176" spans="1:21">
      <c r="A176" s="12"/>
      <c r="B176" s="385" t="s">
        <v>332</v>
      </c>
      <c r="C176" s="200" t="s">
        <v>333</v>
      </c>
      <c r="D176" s="201">
        <v>1.4167692000000001</v>
      </c>
      <c r="E176" s="202">
        <v>2.0640000000000001</v>
      </c>
      <c r="F176" s="427">
        <v>10704.966369003261</v>
      </c>
      <c r="G176" s="348">
        <v>10995.246845874262</v>
      </c>
      <c r="H176" s="348">
        <v>10995.246845874262</v>
      </c>
      <c r="I176" s="487">
        <v>11285.527322745264</v>
      </c>
      <c r="J176" s="348">
        <v>11866.088276487262</v>
      </c>
      <c r="K176" s="349">
        <v>12156.36875335826</v>
      </c>
      <c r="L176" s="224">
        <v>12736.929707100258</v>
      </c>
      <c r="M176" s="20"/>
      <c r="N176" s="164"/>
      <c r="O176" s="167"/>
      <c r="P176" s="167"/>
      <c r="Q176" s="167"/>
      <c r="R176" s="172"/>
      <c r="S176" s="172"/>
      <c r="T176" s="172"/>
      <c r="U176" s="172"/>
    </row>
    <row r="177" spans="1:21">
      <c r="A177" s="19"/>
      <c r="B177" s="387" t="s">
        <v>334</v>
      </c>
      <c r="C177" s="184" t="s">
        <v>335</v>
      </c>
      <c r="D177" s="185">
        <v>1.3904352000000002</v>
      </c>
      <c r="E177" s="186">
        <v>2.0257777777777775</v>
      </c>
      <c r="F177" s="376">
        <v>10490.33514801314</v>
      </c>
      <c r="G177" s="329">
        <v>10775.240060497643</v>
      </c>
      <c r="H177" s="329">
        <v>10775.240060497643</v>
      </c>
      <c r="I177" s="482">
        <v>11060.144972982142</v>
      </c>
      <c r="J177" s="329">
        <v>11629.954797951143</v>
      </c>
      <c r="K177" s="339">
        <v>11914.859710435641</v>
      </c>
      <c r="L177" s="190">
        <v>12484.669535404641</v>
      </c>
      <c r="M177" s="18"/>
      <c r="N177" s="164"/>
      <c r="O177" s="167"/>
      <c r="P177" s="167"/>
      <c r="Q177" s="167"/>
      <c r="R177" s="172"/>
      <c r="S177" s="172"/>
      <c r="T177" s="172"/>
      <c r="U177" s="172"/>
    </row>
    <row r="178" spans="1:21">
      <c r="A178" s="19"/>
      <c r="B178" s="387" t="s">
        <v>336</v>
      </c>
      <c r="C178" s="184" t="s">
        <v>337</v>
      </c>
      <c r="D178" s="185">
        <v>1.3641011999999999</v>
      </c>
      <c r="E178" s="186">
        <v>1.9875555555555555</v>
      </c>
      <c r="F178" s="376">
        <v>10328.045416054281</v>
      </c>
      <c r="G178" s="329">
        <v>10607.574764152279</v>
      </c>
      <c r="H178" s="329">
        <v>10607.574764152279</v>
      </c>
      <c r="I178" s="482">
        <v>10887.104112250281</v>
      </c>
      <c r="J178" s="329">
        <v>11446.162808446281</v>
      </c>
      <c r="K178" s="339">
        <v>11725.692156544279</v>
      </c>
      <c r="L178" s="190">
        <v>12284.750852740281</v>
      </c>
      <c r="M178" s="11"/>
      <c r="N178" s="164"/>
      <c r="O178" s="167"/>
      <c r="P178" s="167"/>
      <c r="Q178" s="167"/>
      <c r="R178" s="172"/>
      <c r="S178" s="172"/>
      <c r="T178" s="172"/>
      <c r="U178" s="172"/>
    </row>
    <row r="179" spans="1:21">
      <c r="A179" s="12"/>
      <c r="B179" s="387" t="s">
        <v>338</v>
      </c>
      <c r="C179" s="184" t="s">
        <v>339</v>
      </c>
      <c r="D179" s="185">
        <v>1.3377672</v>
      </c>
      <c r="E179" s="186">
        <v>1.9493333333333329</v>
      </c>
      <c r="F179" s="376">
        <v>10113.414195064162</v>
      </c>
      <c r="G179" s="329">
        <v>10387.567978775662</v>
      </c>
      <c r="H179" s="329">
        <v>10387.567978775662</v>
      </c>
      <c r="I179" s="482">
        <v>10661.721762487157</v>
      </c>
      <c r="J179" s="329">
        <v>11210.029329910163</v>
      </c>
      <c r="K179" s="339">
        <v>11484.183113621664</v>
      </c>
      <c r="L179" s="190">
        <v>12032.490681044661</v>
      </c>
      <c r="M179" s="11"/>
      <c r="N179" s="164"/>
      <c r="O179" s="167"/>
      <c r="P179" s="167"/>
      <c r="Q179" s="167"/>
      <c r="R179" s="172"/>
      <c r="S179" s="172"/>
      <c r="T179" s="172"/>
      <c r="U179" s="172"/>
    </row>
    <row r="180" spans="1:21">
      <c r="A180" s="10"/>
      <c r="B180" s="387" t="s">
        <v>340</v>
      </c>
      <c r="C180" s="184" t="s">
        <v>341</v>
      </c>
      <c r="D180" s="185">
        <v>1.3114332000000002</v>
      </c>
      <c r="E180" s="186">
        <v>1.911111111111111</v>
      </c>
      <c r="F180" s="376">
        <v>9951.1244631053014</v>
      </c>
      <c r="G180" s="329">
        <v>10219.9026824303</v>
      </c>
      <c r="H180" s="329">
        <v>10219.9026824303</v>
      </c>
      <c r="I180" s="482">
        <v>10488.680901755304</v>
      </c>
      <c r="J180" s="329">
        <v>11026.2373404053</v>
      </c>
      <c r="K180" s="339">
        <v>11295.015559730304</v>
      </c>
      <c r="L180" s="190">
        <v>11832.571998380305</v>
      </c>
      <c r="M180" s="20"/>
      <c r="N180" s="164"/>
      <c r="O180" s="167"/>
      <c r="P180" s="167"/>
      <c r="Q180" s="167"/>
      <c r="R180" s="172"/>
      <c r="S180" s="172"/>
      <c r="T180" s="172"/>
      <c r="U180" s="172"/>
    </row>
    <row r="181" spans="1:21" ht="15.75" thickBot="1">
      <c r="A181" s="4"/>
      <c r="B181" s="388" t="s">
        <v>342</v>
      </c>
      <c r="C181" s="192" t="s">
        <v>343</v>
      </c>
      <c r="D181" s="193">
        <v>1.2850991999999999</v>
      </c>
      <c r="E181" s="194">
        <v>1.8728888888888888</v>
      </c>
      <c r="F181" s="425">
        <v>9736.4932421151807</v>
      </c>
      <c r="G181" s="353">
        <v>9999.8958970536805</v>
      </c>
      <c r="H181" s="353">
        <v>9999.8958970536805</v>
      </c>
      <c r="I181" s="488">
        <v>10263.29855199218</v>
      </c>
      <c r="J181" s="353">
        <v>10790.10386186918</v>
      </c>
      <c r="K181" s="354">
        <v>11053.506516807678</v>
      </c>
      <c r="L181" s="216">
        <v>11580.311826684683</v>
      </c>
      <c r="M181" s="5"/>
      <c r="N181" s="164"/>
      <c r="O181" s="167"/>
      <c r="P181" s="167"/>
      <c r="Q181" s="167"/>
      <c r="R181" s="172"/>
      <c r="S181" s="172"/>
      <c r="T181" s="172"/>
      <c r="U181" s="172"/>
    </row>
    <row r="182" spans="1:21">
      <c r="A182" s="37"/>
      <c r="B182" s="385" t="s">
        <v>344</v>
      </c>
      <c r="C182" s="200" t="s">
        <v>345</v>
      </c>
      <c r="D182" s="201">
        <v>1.2587652000000003</v>
      </c>
      <c r="E182" s="202">
        <v>1.8346666666666664</v>
      </c>
      <c r="F182" s="427">
        <v>9005.8078400210616</v>
      </c>
      <c r="G182" s="348">
        <v>9263.8349305730608</v>
      </c>
      <c r="H182" s="348">
        <v>9263.8349305730608</v>
      </c>
      <c r="I182" s="487">
        <v>9521.8620211250618</v>
      </c>
      <c r="J182" s="348">
        <v>9779.889111677061</v>
      </c>
      <c r="K182" s="349">
        <v>10037.916202229062</v>
      </c>
      <c r="L182" s="224">
        <v>10553.970383333059</v>
      </c>
      <c r="M182" s="11"/>
      <c r="N182" s="164"/>
      <c r="O182" s="167"/>
      <c r="P182" s="167"/>
      <c r="Q182" s="167"/>
      <c r="R182" s="172"/>
      <c r="S182" s="172"/>
      <c r="T182" s="172"/>
      <c r="U182" s="172"/>
    </row>
    <row r="183" spans="1:21">
      <c r="A183" s="8"/>
      <c r="B183" s="387" t="s">
        <v>346</v>
      </c>
      <c r="C183" s="184" t="s">
        <v>347</v>
      </c>
      <c r="D183" s="185">
        <v>1.2324311999999999</v>
      </c>
      <c r="E183" s="186">
        <v>1.7964444444444443</v>
      </c>
      <c r="F183" s="376">
        <v>8801.9277478039403</v>
      </c>
      <c r="G183" s="329">
        <v>9054.5792739694407</v>
      </c>
      <c r="H183" s="329">
        <v>9054.5792739694407</v>
      </c>
      <c r="I183" s="482">
        <v>9307.2308001349411</v>
      </c>
      <c r="J183" s="329">
        <v>9559.8823263004397</v>
      </c>
      <c r="K183" s="339">
        <v>9812.5338524659401</v>
      </c>
      <c r="L183" s="190">
        <v>10317.836904796941</v>
      </c>
      <c r="M183" s="18"/>
      <c r="N183" s="164"/>
      <c r="O183" s="167"/>
      <c r="P183" s="167"/>
      <c r="Q183" s="167"/>
      <c r="R183" s="172"/>
      <c r="S183" s="172"/>
      <c r="T183" s="172"/>
      <c r="U183" s="172"/>
    </row>
    <row r="184" spans="1:21">
      <c r="A184" s="38"/>
      <c r="B184" s="387" t="s">
        <v>348</v>
      </c>
      <c r="C184" s="184" t="s">
        <v>349</v>
      </c>
      <c r="D184" s="185">
        <v>1.2060972000000001</v>
      </c>
      <c r="E184" s="186">
        <v>1.7582222222222219</v>
      </c>
      <c r="F184" s="376">
        <v>8650.3891446180805</v>
      </c>
      <c r="G184" s="329">
        <v>8897.6651063970785</v>
      </c>
      <c r="H184" s="329">
        <v>8897.6651063970785</v>
      </c>
      <c r="I184" s="482">
        <v>9144.9410681760801</v>
      </c>
      <c r="J184" s="329">
        <v>9392.2170299550817</v>
      </c>
      <c r="K184" s="339">
        <v>9639.4929917340796</v>
      </c>
      <c r="L184" s="190">
        <v>10134.044915292079</v>
      </c>
      <c r="M184" s="5"/>
      <c r="N184" s="164"/>
      <c r="O184" s="167"/>
      <c r="P184" s="167"/>
      <c r="Q184" s="167"/>
      <c r="R184" s="172"/>
      <c r="S184" s="172"/>
      <c r="T184" s="172"/>
      <c r="U184" s="172"/>
    </row>
    <row r="185" spans="1:21">
      <c r="A185" s="8"/>
      <c r="B185" s="387" t="s">
        <v>350</v>
      </c>
      <c r="C185" s="184" t="s">
        <v>351</v>
      </c>
      <c r="D185" s="185">
        <v>1.1797632000000002</v>
      </c>
      <c r="E185" s="186">
        <v>1.72</v>
      </c>
      <c r="F185" s="376">
        <v>8446.5090524009629</v>
      </c>
      <c r="G185" s="329">
        <v>8688.409449793462</v>
      </c>
      <c r="H185" s="329">
        <v>8688.409449793462</v>
      </c>
      <c r="I185" s="482">
        <v>8930.309847185963</v>
      </c>
      <c r="J185" s="329">
        <v>9172.2102445784622</v>
      </c>
      <c r="K185" s="339">
        <v>9414.1106419709595</v>
      </c>
      <c r="L185" s="190">
        <v>9897.9114367559596</v>
      </c>
      <c r="M185" s="20"/>
      <c r="N185" s="164"/>
      <c r="O185" s="167"/>
      <c r="P185" s="167"/>
      <c r="Q185" s="167"/>
      <c r="R185" s="172"/>
      <c r="S185" s="172"/>
      <c r="T185" s="172"/>
      <c r="U185" s="172"/>
    </row>
    <row r="186" spans="1:21">
      <c r="A186" s="39"/>
      <c r="B186" s="387" t="s">
        <v>352</v>
      </c>
      <c r="C186" s="184" t="s">
        <v>353</v>
      </c>
      <c r="D186" s="185">
        <v>1.1534292000000002</v>
      </c>
      <c r="E186" s="186">
        <v>1.6817777777777778</v>
      </c>
      <c r="F186" s="376">
        <v>8294.9704492151013</v>
      </c>
      <c r="G186" s="329">
        <v>8531.4952822211017</v>
      </c>
      <c r="H186" s="329">
        <v>8531.4952822211017</v>
      </c>
      <c r="I186" s="482">
        <v>8768.0201152271038</v>
      </c>
      <c r="J186" s="329">
        <v>9004.5449482330987</v>
      </c>
      <c r="K186" s="339">
        <v>9241.0697812391027</v>
      </c>
      <c r="L186" s="190">
        <v>9714.1194472511033</v>
      </c>
      <c r="M186" s="5"/>
      <c r="N186" s="164"/>
      <c r="O186" s="167"/>
      <c r="P186" s="167"/>
      <c r="Q186" s="167"/>
      <c r="R186" s="172"/>
      <c r="S186" s="172"/>
      <c r="T186" s="172"/>
      <c r="U186" s="172"/>
    </row>
    <row r="187" spans="1:21" ht="15.75" thickBot="1">
      <c r="A187" s="40"/>
      <c r="B187" s="388" t="s">
        <v>354</v>
      </c>
      <c r="C187" s="192" t="s">
        <v>355</v>
      </c>
      <c r="D187" s="193">
        <v>1.1270952000000001</v>
      </c>
      <c r="E187" s="194">
        <v>1.6435555555555554</v>
      </c>
      <c r="F187" s="425">
        <v>8091.0903569979819</v>
      </c>
      <c r="G187" s="353">
        <v>8322.2396256174816</v>
      </c>
      <c r="H187" s="353">
        <v>8322.2396256174816</v>
      </c>
      <c r="I187" s="488">
        <v>8553.3888942369813</v>
      </c>
      <c r="J187" s="353">
        <v>8784.5381628564792</v>
      </c>
      <c r="K187" s="354">
        <v>9015.6874314759789</v>
      </c>
      <c r="L187" s="216">
        <v>9477.9859687149801</v>
      </c>
      <c r="M187" s="20"/>
      <c r="N187" s="164"/>
      <c r="O187" s="167"/>
      <c r="P187" s="167"/>
      <c r="Q187" s="167"/>
      <c r="R187" s="172"/>
      <c r="S187" s="172"/>
      <c r="T187" s="172"/>
      <c r="U187" s="172"/>
    </row>
    <row r="188" spans="1:21">
      <c r="A188" s="41"/>
      <c r="B188" s="385" t="s">
        <v>356</v>
      </c>
      <c r="C188" s="200" t="s">
        <v>357</v>
      </c>
      <c r="D188" s="201">
        <v>1.1007612</v>
      </c>
      <c r="E188" s="202">
        <v>1.6053333333333333</v>
      </c>
      <c r="F188" s="427">
        <v>7713.7780495791212</v>
      </c>
      <c r="G188" s="348">
        <v>7939.5517538121203</v>
      </c>
      <c r="H188" s="348">
        <v>7939.5517538121203</v>
      </c>
      <c r="I188" s="487">
        <v>8165.3254580451185</v>
      </c>
      <c r="J188" s="348">
        <v>8391.0991622781203</v>
      </c>
      <c r="K188" s="349">
        <v>8391.0991622781203</v>
      </c>
      <c r="L188" s="224">
        <v>8842.6465707441203</v>
      </c>
      <c r="M188" s="20"/>
      <c r="N188" s="164"/>
      <c r="O188" s="167"/>
      <c r="P188" s="167"/>
      <c r="Q188" s="167"/>
      <c r="R188" s="172"/>
      <c r="S188" s="172"/>
      <c r="T188" s="172"/>
      <c r="U188" s="172"/>
    </row>
    <row r="189" spans="1:21">
      <c r="A189" s="19"/>
      <c r="B189" s="387" t="s">
        <v>358</v>
      </c>
      <c r="C189" s="184" t="s">
        <v>359</v>
      </c>
      <c r="D189" s="185">
        <v>1.0744272000000001</v>
      </c>
      <c r="E189" s="186">
        <v>1.5671111111111109</v>
      </c>
      <c r="F189" s="376">
        <v>7515.2735217485015</v>
      </c>
      <c r="G189" s="329">
        <v>7735.6716615950008</v>
      </c>
      <c r="H189" s="329">
        <v>7735.6716615950008</v>
      </c>
      <c r="I189" s="482">
        <v>7956.0698014415002</v>
      </c>
      <c r="J189" s="329">
        <v>8176.4679412880023</v>
      </c>
      <c r="K189" s="339">
        <v>8176.4679412880023</v>
      </c>
      <c r="L189" s="190">
        <v>8617.2642209810019</v>
      </c>
      <c r="M189" s="11"/>
      <c r="N189" s="164"/>
      <c r="O189" s="167"/>
      <c r="P189" s="167"/>
      <c r="Q189" s="167"/>
      <c r="R189" s="172"/>
      <c r="S189" s="172"/>
      <c r="T189" s="172"/>
      <c r="U189" s="172"/>
    </row>
    <row r="190" spans="1:21">
      <c r="A190" s="4"/>
      <c r="B190" s="387" t="s">
        <v>360</v>
      </c>
      <c r="C190" s="184" t="s">
        <v>361</v>
      </c>
      <c r="D190" s="185">
        <v>1.0480932000000001</v>
      </c>
      <c r="E190" s="186">
        <v>1.5288888888888887</v>
      </c>
      <c r="F190" s="376">
        <v>7369.1104829491405</v>
      </c>
      <c r="G190" s="329">
        <v>7584.133058409142</v>
      </c>
      <c r="H190" s="329">
        <v>7584.133058409142</v>
      </c>
      <c r="I190" s="482">
        <v>7799.1556338691416</v>
      </c>
      <c r="J190" s="329">
        <v>8014.1782093291431</v>
      </c>
      <c r="K190" s="339">
        <v>8014.1782093291431</v>
      </c>
      <c r="L190" s="190">
        <v>8444.2233602491397</v>
      </c>
      <c r="M190" s="18"/>
      <c r="N190" s="164"/>
      <c r="O190" s="167"/>
      <c r="P190" s="167"/>
      <c r="Q190" s="167"/>
      <c r="R190" s="172"/>
      <c r="S190" s="172"/>
      <c r="T190" s="172"/>
      <c r="U190" s="172"/>
    </row>
    <row r="191" spans="1:21">
      <c r="A191" s="10"/>
      <c r="B191" s="387" t="s">
        <v>362</v>
      </c>
      <c r="C191" s="184" t="s">
        <v>363</v>
      </c>
      <c r="D191" s="185">
        <v>1.0217592</v>
      </c>
      <c r="E191" s="186">
        <v>1.4906666666666666</v>
      </c>
      <c r="F191" s="376">
        <v>7170.605955118519</v>
      </c>
      <c r="G191" s="329">
        <v>7380.2529661920207</v>
      </c>
      <c r="H191" s="329">
        <v>7380.2529661920207</v>
      </c>
      <c r="I191" s="482">
        <v>7589.8999772655197</v>
      </c>
      <c r="J191" s="329">
        <v>7799.5469883390224</v>
      </c>
      <c r="K191" s="339">
        <v>7799.5469883390224</v>
      </c>
      <c r="L191" s="190">
        <v>8218.8410104860213</v>
      </c>
      <c r="M191" s="11"/>
      <c r="N191" s="164"/>
      <c r="O191" s="167"/>
      <c r="P191" s="167"/>
      <c r="Q191" s="167"/>
      <c r="R191" s="172"/>
      <c r="S191" s="172"/>
      <c r="T191" s="172"/>
      <c r="U191" s="172"/>
    </row>
    <row r="192" spans="1:21">
      <c r="A192" s="12"/>
      <c r="B192" s="387" t="s">
        <v>364</v>
      </c>
      <c r="C192" s="184" t="s">
        <v>365</v>
      </c>
      <c r="D192" s="185">
        <v>0.99542520000000001</v>
      </c>
      <c r="E192" s="186">
        <v>1.4524444444444442</v>
      </c>
      <c r="F192" s="376">
        <v>7024.4429163191598</v>
      </c>
      <c r="G192" s="329">
        <v>7228.7143630061619</v>
      </c>
      <c r="H192" s="329">
        <v>7228.7143630061619</v>
      </c>
      <c r="I192" s="482">
        <v>7432.9858096931603</v>
      </c>
      <c r="J192" s="329">
        <v>7637.2572563801587</v>
      </c>
      <c r="K192" s="339">
        <v>7637.2572563801587</v>
      </c>
      <c r="L192" s="190">
        <v>8045.8001497541609</v>
      </c>
      <c r="M192" s="20"/>
      <c r="N192" s="164"/>
      <c r="O192" s="167"/>
      <c r="P192" s="167"/>
      <c r="Q192" s="167"/>
      <c r="R192" s="172"/>
      <c r="S192" s="172"/>
      <c r="T192" s="172"/>
      <c r="U192" s="172"/>
    </row>
    <row r="193" spans="1:21" ht="15.75" thickBot="1">
      <c r="A193" s="19"/>
      <c r="B193" s="388" t="s">
        <v>366</v>
      </c>
      <c r="C193" s="192" t="s">
        <v>367</v>
      </c>
      <c r="D193" s="193">
        <v>0.96909120000000004</v>
      </c>
      <c r="E193" s="194">
        <v>1.414222222222222</v>
      </c>
      <c r="F193" s="425">
        <v>6825.938388488541</v>
      </c>
      <c r="G193" s="353">
        <v>7024.8342707890433</v>
      </c>
      <c r="H193" s="353">
        <v>7024.8342707890433</v>
      </c>
      <c r="I193" s="488">
        <v>7223.730153089542</v>
      </c>
      <c r="J193" s="353">
        <v>7422.6260353900434</v>
      </c>
      <c r="K193" s="354">
        <v>7422.6260353900434</v>
      </c>
      <c r="L193" s="216">
        <v>7820.4177999910416</v>
      </c>
      <c r="M193" s="20"/>
      <c r="N193" s="164"/>
      <c r="O193" s="167"/>
      <c r="P193" s="167"/>
      <c r="Q193" s="167"/>
      <c r="R193" s="172"/>
      <c r="S193" s="172"/>
      <c r="T193" s="172"/>
      <c r="U193" s="172"/>
    </row>
    <row r="194" spans="1:21">
      <c r="A194" s="19"/>
      <c r="B194" s="385" t="s">
        <v>368</v>
      </c>
      <c r="C194" s="200" t="s">
        <v>369</v>
      </c>
      <c r="D194" s="201">
        <v>0.94275720000000007</v>
      </c>
      <c r="E194" s="202">
        <v>1.3759999999999999</v>
      </c>
      <c r="F194" s="427">
        <v>6679.7753496891828</v>
      </c>
      <c r="G194" s="348">
        <v>6679.7753496891828</v>
      </c>
      <c r="H194" s="348">
        <v>6873.2956676031818</v>
      </c>
      <c r="I194" s="487">
        <v>6873.2956676031818</v>
      </c>
      <c r="J194" s="348">
        <v>6873.2956676031818</v>
      </c>
      <c r="K194" s="349">
        <v>7066.8159855171816</v>
      </c>
      <c r="L194" s="242">
        <v>7260.3363034311815</v>
      </c>
      <c r="M194" s="5"/>
      <c r="N194" s="164"/>
      <c r="O194" s="167"/>
      <c r="P194" s="167"/>
      <c r="Q194" s="167"/>
      <c r="R194" s="172"/>
      <c r="S194" s="172"/>
      <c r="T194" s="172"/>
      <c r="U194" s="172"/>
    </row>
    <row r="195" spans="1:21">
      <c r="A195" s="12"/>
      <c r="B195" s="387" t="s">
        <v>370</v>
      </c>
      <c r="C195" s="184" t="s">
        <v>371</v>
      </c>
      <c r="D195" s="185">
        <v>0.91642319999999999</v>
      </c>
      <c r="E195" s="186">
        <v>1.3377777777777777</v>
      </c>
      <c r="F195" s="376">
        <v>6481.2708218585594</v>
      </c>
      <c r="G195" s="329">
        <v>6481.2708218585594</v>
      </c>
      <c r="H195" s="329">
        <v>6669.4155753860605</v>
      </c>
      <c r="I195" s="482">
        <v>6669.4155753860605</v>
      </c>
      <c r="J195" s="329">
        <v>6669.4155753860605</v>
      </c>
      <c r="K195" s="339">
        <v>6857.5603289135597</v>
      </c>
      <c r="L195" s="206">
        <v>7045.7050824410626</v>
      </c>
      <c r="M195" s="11"/>
      <c r="N195" s="164"/>
      <c r="O195" s="167"/>
      <c r="P195" s="167"/>
      <c r="Q195" s="167"/>
      <c r="R195" s="172"/>
      <c r="S195" s="172"/>
      <c r="T195" s="172"/>
      <c r="U195" s="172"/>
    </row>
    <row r="196" spans="1:21">
      <c r="A196" s="10"/>
      <c r="B196" s="387" t="s">
        <v>372</v>
      </c>
      <c r="C196" s="184" t="s">
        <v>373</v>
      </c>
      <c r="D196" s="185">
        <v>0.89008920000000002</v>
      </c>
      <c r="E196" s="186">
        <v>1.2995555555555554</v>
      </c>
      <c r="F196" s="376">
        <v>6335.1077830592003</v>
      </c>
      <c r="G196" s="329">
        <v>6335.1077830592003</v>
      </c>
      <c r="H196" s="329">
        <v>6517.8769722002035</v>
      </c>
      <c r="I196" s="482">
        <v>6517.8769722002035</v>
      </c>
      <c r="J196" s="329">
        <v>6517.8769722002035</v>
      </c>
      <c r="K196" s="339">
        <v>6700.6461613412021</v>
      </c>
      <c r="L196" s="206">
        <v>6883.4153504822025</v>
      </c>
      <c r="M196" s="18"/>
      <c r="N196" s="164"/>
      <c r="O196" s="167"/>
      <c r="P196" s="167"/>
      <c r="Q196" s="167"/>
      <c r="R196" s="172"/>
      <c r="S196" s="172"/>
      <c r="T196" s="172"/>
      <c r="U196" s="172"/>
    </row>
    <row r="197" spans="1:21">
      <c r="A197" s="4"/>
      <c r="B197" s="387" t="s">
        <v>374</v>
      </c>
      <c r="C197" s="184" t="s">
        <v>375</v>
      </c>
      <c r="D197" s="185">
        <v>0.86375519999999995</v>
      </c>
      <c r="E197" s="186">
        <v>1.2613333333333332</v>
      </c>
      <c r="F197" s="376">
        <v>6136.6032552285806</v>
      </c>
      <c r="G197" s="329">
        <v>6136.6032552285806</v>
      </c>
      <c r="H197" s="329">
        <v>6313.9968799830822</v>
      </c>
      <c r="I197" s="482">
        <v>6313.9968799830822</v>
      </c>
      <c r="J197" s="329">
        <v>6313.9968799830822</v>
      </c>
      <c r="K197" s="339">
        <v>6491.3905047375811</v>
      </c>
      <c r="L197" s="206">
        <v>6668.78412949208</v>
      </c>
      <c r="M197" s="11"/>
      <c r="N197" s="164"/>
      <c r="O197" s="167"/>
      <c r="P197" s="167"/>
      <c r="Q197" s="167"/>
      <c r="R197" s="172"/>
      <c r="S197" s="172"/>
      <c r="T197" s="172"/>
      <c r="U197" s="172"/>
    </row>
    <row r="198" spans="1:21">
      <c r="A198" s="12"/>
      <c r="B198" s="387" t="s">
        <v>376</v>
      </c>
      <c r="C198" s="184" t="s">
        <v>377</v>
      </c>
      <c r="D198" s="185">
        <v>0.83742120000000009</v>
      </c>
      <c r="E198" s="186">
        <v>1.223111111111111</v>
      </c>
      <c r="F198" s="376">
        <v>5990.4402164292214</v>
      </c>
      <c r="G198" s="329">
        <v>5990.4402164292214</v>
      </c>
      <c r="H198" s="329">
        <v>6162.4582767972197</v>
      </c>
      <c r="I198" s="482">
        <v>6162.4582767972197</v>
      </c>
      <c r="J198" s="329">
        <v>6162.4582767972197</v>
      </c>
      <c r="K198" s="339">
        <v>6334.4763371652198</v>
      </c>
      <c r="L198" s="206">
        <v>6506.4943975332208</v>
      </c>
      <c r="M198" s="11"/>
      <c r="N198" s="164"/>
      <c r="O198" s="167"/>
      <c r="P198" s="167"/>
      <c r="Q198" s="167"/>
      <c r="R198" s="172"/>
      <c r="S198" s="172"/>
      <c r="T198" s="172"/>
      <c r="U198" s="172"/>
    </row>
    <row r="199" spans="1:21" ht="15.75" thickBot="1">
      <c r="A199" s="10"/>
      <c r="B199" s="388" t="s">
        <v>378</v>
      </c>
      <c r="C199" s="192" t="s">
        <v>379</v>
      </c>
      <c r="D199" s="193">
        <v>0.81108720000000012</v>
      </c>
      <c r="E199" s="194">
        <v>1.1848888888888889</v>
      </c>
      <c r="F199" s="425">
        <v>5791.9356885986017</v>
      </c>
      <c r="G199" s="353">
        <v>5791.9356885986017</v>
      </c>
      <c r="H199" s="353">
        <v>5958.5781845801021</v>
      </c>
      <c r="I199" s="488">
        <v>5958.5781845801021</v>
      </c>
      <c r="J199" s="353">
        <v>5958.5781845801021</v>
      </c>
      <c r="K199" s="354">
        <v>6125.2206805615988</v>
      </c>
      <c r="L199" s="244">
        <v>6291.8631765431028</v>
      </c>
      <c r="M199" s="20"/>
      <c r="N199" s="164"/>
      <c r="O199" s="167"/>
      <c r="P199" s="167"/>
      <c r="Q199" s="167"/>
      <c r="R199" s="172"/>
      <c r="S199" s="172"/>
      <c r="T199" s="172"/>
      <c r="U199" s="172"/>
    </row>
    <row r="200" spans="1:21">
      <c r="A200" s="10"/>
      <c r="B200" s="385" t="s">
        <v>380</v>
      </c>
      <c r="C200" s="200" t="s">
        <v>381</v>
      </c>
      <c r="D200" s="201">
        <v>0.78475320000000004</v>
      </c>
      <c r="E200" s="202">
        <v>1.1466666666666665</v>
      </c>
      <c r="F200" s="435">
        <v>5645.7726497992398</v>
      </c>
      <c r="G200" s="349">
        <v>5645.7726497992398</v>
      </c>
      <c r="H200" s="349">
        <v>5645.7726497992398</v>
      </c>
      <c r="I200" s="494">
        <v>5645.7726497992398</v>
      </c>
      <c r="J200" s="349">
        <v>5807.0395813942396</v>
      </c>
      <c r="K200" s="438">
        <v>5807.0395813942396</v>
      </c>
      <c r="L200" s="699">
        <v>5807.0395813942396</v>
      </c>
      <c r="M200" s="5"/>
      <c r="N200" s="164"/>
      <c r="O200" s="167"/>
      <c r="P200" s="167"/>
      <c r="Q200" s="167"/>
      <c r="R200" s="172"/>
      <c r="S200" s="172"/>
      <c r="T200" s="172"/>
      <c r="U200" s="172"/>
    </row>
    <row r="201" spans="1:21">
      <c r="A201" s="10"/>
      <c r="B201" s="387" t="s">
        <v>382</v>
      </c>
      <c r="C201" s="184" t="s">
        <v>383</v>
      </c>
      <c r="D201" s="185">
        <v>0.75841920000000007</v>
      </c>
      <c r="E201" s="186">
        <v>1.1084444444444443</v>
      </c>
      <c r="F201" s="436">
        <v>5447.2681219686192</v>
      </c>
      <c r="G201" s="339">
        <v>5447.2681219686192</v>
      </c>
      <c r="H201" s="339">
        <v>5447.2681219686192</v>
      </c>
      <c r="I201" s="495">
        <v>5447.2681219686192</v>
      </c>
      <c r="J201" s="339">
        <v>5603.159489177121</v>
      </c>
      <c r="K201" s="439">
        <v>5603.159489177121</v>
      </c>
      <c r="L201" s="700">
        <v>5603.159489177121</v>
      </c>
      <c r="M201" s="5"/>
      <c r="N201" s="164"/>
      <c r="O201" s="167"/>
      <c r="P201" s="167"/>
      <c r="Q201" s="167"/>
      <c r="R201" s="172"/>
      <c r="S201" s="172"/>
      <c r="T201" s="172"/>
      <c r="U201" s="172"/>
    </row>
    <row r="202" spans="1:21">
      <c r="A202" s="4"/>
      <c r="B202" s="387" t="s">
        <v>384</v>
      </c>
      <c r="C202" s="184" t="s">
        <v>385</v>
      </c>
      <c r="D202" s="185">
        <v>0.73208519999999999</v>
      </c>
      <c r="E202" s="186">
        <v>1.070222222222222</v>
      </c>
      <c r="F202" s="436">
        <v>5301.105083169261</v>
      </c>
      <c r="G202" s="339">
        <v>5301.105083169261</v>
      </c>
      <c r="H202" s="339">
        <v>5301.105083169261</v>
      </c>
      <c r="I202" s="495">
        <v>5301.105083169261</v>
      </c>
      <c r="J202" s="339">
        <v>5451.6208859912585</v>
      </c>
      <c r="K202" s="439">
        <v>5451.6208859912585</v>
      </c>
      <c r="L202" s="700">
        <v>5451.6208859912585</v>
      </c>
      <c r="M202" s="5"/>
      <c r="N202" s="164"/>
      <c r="O202" s="167"/>
      <c r="P202" s="167"/>
      <c r="Q202" s="167"/>
      <c r="R202" s="172"/>
      <c r="S202" s="172"/>
      <c r="T202" s="172"/>
      <c r="U202" s="172"/>
    </row>
    <row r="203" spans="1:21">
      <c r="A203" s="12"/>
      <c r="B203" s="387" t="s">
        <v>386</v>
      </c>
      <c r="C203" s="184" t="s">
        <v>387</v>
      </c>
      <c r="D203" s="185">
        <v>0.70575120000000013</v>
      </c>
      <c r="E203" s="186">
        <v>1.032</v>
      </c>
      <c r="F203" s="436">
        <v>5102.6005553386431</v>
      </c>
      <c r="G203" s="339">
        <v>5102.6005553386431</v>
      </c>
      <c r="H203" s="339">
        <v>5102.6005553386431</v>
      </c>
      <c r="I203" s="495">
        <v>5102.6005553386431</v>
      </c>
      <c r="J203" s="339">
        <v>5247.7407937741418</v>
      </c>
      <c r="K203" s="439">
        <v>5247.7407937741418</v>
      </c>
      <c r="L203" s="700">
        <v>5247.7407937741418</v>
      </c>
      <c r="M203" s="18"/>
      <c r="N203" s="164"/>
      <c r="O203" s="167"/>
      <c r="P203" s="167"/>
      <c r="Q203" s="167"/>
      <c r="R203" s="172"/>
      <c r="S203" s="172"/>
      <c r="T203" s="172"/>
      <c r="U203" s="172"/>
    </row>
    <row r="204" spans="1:21">
      <c r="A204" s="12"/>
      <c r="B204" s="387" t="s">
        <v>388</v>
      </c>
      <c r="C204" s="184" t="s">
        <v>389</v>
      </c>
      <c r="D204" s="185">
        <v>0.67941720000000005</v>
      </c>
      <c r="E204" s="186">
        <v>0.99377777777777776</v>
      </c>
      <c r="F204" s="436">
        <v>4956.4375165392821</v>
      </c>
      <c r="G204" s="339">
        <v>4956.4375165392821</v>
      </c>
      <c r="H204" s="339">
        <v>4956.4375165392821</v>
      </c>
      <c r="I204" s="495">
        <v>4956.4375165392821</v>
      </c>
      <c r="J204" s="339">
        <v>5096.2021905882812</v>
      </c>
      <c r="K204" s="439">
        <v>5096.2021905882812</v>
      </c>
      <c r="L204" s="700">
        <v>5096.2021905882812</v>
      </c>
      <c r="M204" s="20"/>
      <c r="N204" s="164"/>
      <c r="O204" s="167"/>
      <c r="P204" s="167"/>
      <c r="Q204" s="167"/>
      <c r="R204" s="172"/>
      <c r="S204" s="172"/>
      <c r="T204" s="172"/>
      <c r="U204" s="172"/>
    </row>
    <row r="205" spans="1:21" ht="15.75" thickBot="1">
      <c r="A205" s="10"/>
      <c r="B205" s="409" t="s">
        <v>390</v>
      </c>
      <c r="C205" s="246" t="s">
        <v>391</v>
      </c>
      <c r="D205" s="247">
        <v>0.65308319999999997</v>
      </c>
      <c r="E205" s="248">
        <v>0.95555555555555549</v>
      </c>
      <c r="F205" s="440">
        <v>4757.9329887086606</v>
      </c>
      <c r="G205" s="345">
        <v>4757.9329887086606</v>
      </c>
      <c r="H205" s="345">
        <v>4757.9329887086606</v>
      </c>
      <c r="I205" s="496">
        <v>4757.9329887086606</v>
      </c>
      <c r="J205" s="345">
        <v>4892.3220983711599</v>
      </c>
      <c r="K205" s="441">
        <v>4892.3220983711599</v>
      </c>
      <c r="L205" s="701">
        <v>4892.3220983711599</v>
      </c>
      <c r="M205" s="20"/>
      <c r="N205" s="164"/>
      <c r="O205" s="167"/>
      <c r="P205" s="167"/>
      <c r="Q205" s="167"/>
      <c r="R205" s="172"/>
      <c r="S205" s="172"/>
      <c r="T205" s="172"/>
      <c r="U205" s="172"/>
    </row>
    <row r="206" spans="1:21">
      <c r="A206" s="4"/>
      <c r="B206" s="385" t="s">
        <v>392</v>
      </c>
      <c r="C206" s="200" t="s">
        <v>393</v>
      </c>
      <c r="D206" s="201">
        <v>0.62674920000000001</v>
      </c>
      <c r="E206" s="202">
        <v>0.91733333333333322</v>
      </c>
      <c r="F206" s="442">
        <v>4611.7699499093014</v>
      </c>
      <c r="G206" s="443">
        <v>4611.7699499093014</v>
      </c>
      <c r="H206" s="443">
        <v>4611.7699499093014</v>
      </c>
      <c r="I206" s="497">
        <v>4611.7699499093014</v>
      </c>
      <c r="J206" s="443">
        <v>4611.7699499093014</v>
      </c>
      <c r="K206" s="443">
        <v>4611.7699499093014</v>
      </c>
      <c r="L206" s="702">
        <v>4611.7699499093014</v>
      </c>
      <c r="M206" s="5"/>
      <c r="N206" s="164"/>
      <c r="O206" s="167"/>
      <c r="P206" s="167"/>
      <c r="Q206" s="167"/>
      <c r="R206" s="172"/>
      <c r="S206" s="172"/>
      <c r="T206" s="172"/>
      <c r="U206" s="172"/>
    </row>
    <row r="207" spans="1:21">
      <c r="A207" s="4"/>
      <c r="B207" s="387" t="s">
        <v>394</v>
      </c>
      <c r="C207" s="184" t="s">
        <v>395</v>
      </c>
      <c r="D207" s="185">
        <v>0.60041519999999993</v>
      </c>
      <c r="E207" s="186">
        <v>0.87911111111111095</v>
      </c>
      <c r="F207" s="444">
        <v>4413.2654220786799</v>
      </c>
      <c r="G207" s="439">
        <v>4413.2654220786799</v>
      </c>
      <c r="H207" s="439">
        <v>4413.2654220786799</v>
      </c>
      <c r="I207" s="498">
        <v>4413.2654220786799</v>
      </c>
      <c r="J207" s="439">
        <v>4413.2654220786799</v>
      </c>
      <c r="K207" s="439">
        <v>4413.2654220786799</v>
      </c>
      <c r="L207" s="700">
        <v>4413.2654220786799</v>
      </c>
      <c r="M207" s="18"/>
      <c r="N207" s="164"/>
      <c r="O207" s="167"/>
      <c r="P207" s="167"/>
      <c r="Q207" s="167"/>
      <c r="R207" s="172"/>
      <c r="S207" s="172"/>
      <c r="T207" s="172"/>
      <c r="U207" s="172"/>
    </row>
    <row r="208" spans="1:21">
      <c r="A208" s="37"/>
      <c r="B208" s="387" t="s">
        <v>396</v>
      </c>
      <c r="C208" s="184" t="s">
        <v>397</v>
      </c>
      <c r="D208" s="185">
        <v>0.57408120000000007</v>
      </c>
      <c r="E208" s="186">
        <v>0.84088888888888891</v>
      </c>
      <c r="F208" s="444">
        <v>4267.1023832793207</v>
      </c>
      <c r="G208" s="439">
        <v>4267.1023832793207</v>
      </c>
      <c r="H208" s="439">
        <v>4267.1023832793207</v>
      </c>
      <c r="I208" s="498">
        <v>4267.1023832793207</v>
      </c>
      <c r="J208" s="439">
        <v>4267.1023832793207</v>
      </c>
      <c r="K208" s="439">
        <v>4267.1023832793207</v>
      </c>
      <c r="L208" s="700">
        <v>4267.1023832793207</v>
      </c>
      <c r="M208" s="18"/>
      <c r="N208" s="164"/>
      <c r="O208" s="167"/>
      <c r="P208" s="167"/>
      <c r="Q208" s="167"/>
      <c r="R208" s="172"/>
      <c r="S208" s="172"/>
      <c r="T208" s="172"/>
      <c r="U208" s="172"/>
    </row>
    <row r="209" spans="1:21">
      <c r="A209" s="8"/>
      <c r="B209" s="387" t="s">
        <v>398</v>
      </c>
      <c r="C209" s="184" t="s">
        <v>399</v>
      </c>
      <c r="D209" s="185">
        <v>0.5477472000000001</v>
      </c>
      <c r="E209" s="186">
        <v>0.80266666666666664</v>
      </c>
      <c r="F209" s="444">
        <v>4068.5978554487006</v>
      </c>
      <c r="G209" s="439">
        <v>4068.5978554487006</v>
      </c>
      <c r="H209" s="439">
        <v>4068.5978554487006</v>
      </c>
      <c r="I209" s="498">
        <v>4068.5978554487006</v>
      </c>
      <c r="J209" s="439">
        <v>4068.5978554487006</v>
      </c>
      <c r="K209" s="439">
        <v>4068.5978554487006</v>
      </c>
      <c r="L209" s="700">
        <v>4068.5978554487006</v>
      </c>
      <c r="M209" s="11"/>
      <c r="N209" s="164"/>
      <c r="O209" s="167"/>
      <c r="P209" s="167"/>
      <c r="Q209" s="167"/>
      <c r="R209" s="172"/>
      <c r="S209" s="172"/>
      <c r="T209" s="172"/>
      <c r="U209" s="172"/>
    </row>
    <row r="210" spans="1:21">
      <c r="A210" s="38"/>
      <c r="B210" s="387" t="s">
        <v>400</v>
      </c>
      <c r="C210" s="184" t="s">
        <v>401</v>
      </c>
      <c r="D210" s="185">
        <v>0.52141320000000002</v>
      </c>
      <c r="E210" s="186">
        <v>0.76444444444444437</v>
      </c>
      <c r="F210" s="444">
        <v>3922.434816649341</v>
      </c>
      <c r="G210" s="439">
        <v>3922.434816649341</v>
      </c>
      <c r="H210" s="439">
        <v>3922.434816649341</v>
      </c>
      <c r="I210" s="498">
        <v>3922.434816649341</v>
      </c>
      <c r="J210" s="439">
        <v>3922.434816649341</v>
      </c>
      <c r="K210" s="439">
        <v>3922.434816649341</v>
      </c>
      <c r="L210" s="700">
        <v>3922.434816649341</v>
      </c>
      <c r="M210" s="20"/>
      <c r="N210" s="164"/>
      <c r="O210" s="167"/>
      <c r="P210" s="167"/>
      <c r="Q210" s="167"/>
      <c r="R210" s="172"/>
      <c r="S210" s="172"/>
      <c r="T210" s="172"/>
      <c r="U210" s="172"/>
    </row>
    <row r="211" spans="1:21" ht="15.75" thickBot="1">
      <c r="A211" s="8"/>
      <c r="B211" s="388" t="s">
        <v>402</v>
      </c>
      <c r="C211" s="192" t="s">
        <v>403</v>
      </c>
      <c r="D211" s="193">
        <v>0.49507920000000005</v>
      </c>
      <c r="E211" s="194">
        <v>0.7262222222222221</v>
      </c>
      <c r="F211" s="445">
        <v>3723.9302888187203</v>
      </c>
      <c r="G211" s="446">
        <v>3723.9302888187203</v>
      </c>
      <c r="H211" s="446">
        <v>3723.9302888187203</v>
      </c>
      <c r="I211" s="499">
        <v>3723.9302888187203</v>
      </c>
      <c r="J211" s="446">
        <v>3723.9302888187203</v>
      </c>
      <c r="K211" s="446">
        <v>3723.9302888187203</v>
      </c>
      <c r="L211" s="703">
        <v>3723.9302888187203</v>
      </c>
      <c r="M211" s="11"/>
      <c r="N211" s="164"/>
      <c r="O211" s="167"/>
      <c r="P211" s="167"/>
      <c r="Q211" s="167"/>
      <c r="R211" s="172"/>
      <c r="S211" s="172"/>
      <c r="T211" s="172"/>
      <c r="U211" s="172"/>
    </row>
    <row r="212" spans="1:21">
      <c r="A212" s="39"/>
      <c r="B212" s="408" t="s">
        <v>404</v>
      </c>
      <c r="C212" s="176" t="s">
        <v>405</v>
      </c>
      <c r="D212" s="177">
        <v>0.46874520000000003</v>
      </c>
      <c r="E212" s="178">
        <v>0.68799999999999994</v>
      </c>
      <c r="F212" s="447">
        <v>3577.7672500193607</v>
      </c>
      <c r="G212" s="448">
        <v>3577.7672500193607</v>
      </c>
      <c r="H212" s="448">
        <v>3577.7672500193607</v>
      </c>
      <c r="I212" s="500">
        <v>3577.7672500193607</v>
      </c>
      <c r="J212" s="448">
        <v>3577.7672500193607</v>
      </c>
      <c r="K212" s="448">
        <v>3577.7672500193607</v>
      </c>
      <c r="L212" s="704">
        <v>3577.7672500193607</v>
      </c>
      <c r="M212" s="11"/>
      <c r="N212" s="164"/>
      <c r="O212" s="167"/>
      <c r="P212" s="167"/>
      <c r="Q212" s="167"/>
      <c r="R212" s="172"/>
      <c r="S212" s="172"/>
      <c r="T212" s="172"/>
      <c r="U212" s="172"/>
    </row>
    <row r="213" spans="1:21">
      <c r="A213" s="40"/>
      <c r="B213" s="387" t="s">
        <v>406</v>
      </c>
      <c r="C213" s="184" t="s">
        <v>407</v>
      </c>
      <c r="D213" s="185">
        <v>0.44241119999999995</v>
      </c>
      <c r="E213" s="186">
        <v>0.64977777777777768</v>
      </c>
      <c r="F213" s="444">
        <v>3379.2627221887401</v>
      </c>
      <c r="G213" s="439">
        <v>3379.2627221887401</v>
      </c>
      <c r="H213" s="439">
        <v>3379.2627221887401</v>
      </c>
      <c r="I213" s="498">
        <v>3379.2627221887401</v>
      </c>
      <c r="J213" s="439">
        <v>3379.2627221887401</v>
      </c>
      <c r="K213" s="439">
        <v>3379.2627221887401</v>
      </c>
      <c r="L213" s="700">
        <v>3379.2627221887401</v>
      </c>
      <c r="M213" s="20"/>
      <c r="N213" s="164"/>
      <c r="O213" s="167"/>
      <c r="P213" s="167"/>
      <c r="Q213" s="167"/>
      <c r="R213" s="172"/>
      <c r="S213" s="172"/>
      <c r="T213" s="172"/>
      <c r="U213" s="172"/>
    </row>
    <row r="214" spans="1:21" ht="15.75" thickBot="1">
      <c r="A214" s="41"/>
      <c r="B214" s="409" t="s">
        <v>408</v>
      </c>
      <c r="C214" s="246" t="s">
        <v>409</v>
      </c>
      <c r="D214" s="247">
        <v>0.41607720000000004</v>
      </c>
      <c r="E214" s="248">
        <v>0.61155555555555552</v>
      </c>
      <c r="F214" s="449">
        <v>3233.099683389381</v>
      </c>
      <c r="G214" s="441">
        <v>3233.099683389381</v>
      </c>
      <c r="H214" s="441">
        <v>3233.099683389381</v>
      </c>
      <c r="I214" s="501">
        <v>3233.099683389381</v>
      </c>
      <c r="J214" s="441">
        <v>3233.099683389381</v>
      </c>
      <c r="K214" s="441">
        <v>3233.099683389381</v>
      </c>
      <c r="L214" s="701">
        <v>3233.099683389381</v>
      </c>
      <c r="M214" s="11"/>
      <c r="N214" s="164"/>
      <c r="O214" s="167"/>
      <c r="P214" s="167"/>
      <c r="Q214" s="167"/>
      <c r="R214" s="172"/>
      <c r="S214" s="172"/>
      <c r="T214" s="172"/>
      <c r="U214" s="172"/>
    </row>
    <row r="215" spans="1:21" ht="15.75" thickBot="1">
      <c r="A215" s="19"/>
      <c r="B215" s="797" t="s">
        <v>410</v>
      </c>
      <c r="C215" s="798"/>
      <c r="D215" s="798"/>
      <c r="E215" s="798"/>
      <c r="F215" s="798"/>
      <c r="G215" s="798"/>
      <c r="H215" s="798"/>
      <c r="I215" s="798"/>
      <c r="J215" s="798"/>
      <c r="K215" s="798"/>
      <c r="L215" s="799"/>
      <c r="M215" s="5"/>
    </row>
    <row r="216" spans="1:21">
      <c r="A216" s="19"/>
      <c r="B216" s="302" t="s">
        <v>411</v>
      </c>
      <c r="C216" s="303" t="s">
        <v>412</v>
      </c>
      <c r="D216" s="201">
        <v>3.742</v>
      </c>
      <c r="E216" s="202">
        <v>5.6059999999999999</v>
      </c>
      <c r="F216" s="450">
        <v>40692.089579626481</v>
      </c>
      <c r="G216" s="305"/>
      <c r="H216" s="306"/>
      <c r="I216" s="475"/>
      <c r="J216" s="306"/>
      <c r="K216" s="307"/>
      <c r="L216" s="308"/>
      <c r="M216" s="20"/>
      <c r="O216" s="167"/>
      <c r="P216" s="170"/>
      <c r="Q216" s="170"/>
      <c r="R216" s="171"/>
      <c r="S216" s="171"/>
      <c r="T216" s="171"/>
      <c r="U216" s="171"/>
    </row>
    <row r="217" spans="1:21">
      <c r="A217" s="19"/>
      <c r="B217" s="309" t="s">
        <v>413</v>
      </c>
      <c r="C217" s="310" t="s">
        <v>414</v>
      </c>
      <c r="D217" s="185">
        <v>3.7090000000000001</v>
      </c>
      <c r="E217" s="186">
        <v>5.556</v>
      </c>
      <c r="F217" s="415">
        <v>40336.694423635454</v>
      </c>
      <c r="G217" s="312"/>
      <c r="H217" s="351"/>
      <c r="I217" s="502"/>
      <c r="J217" s="351"/>
      <c r="K217" s="451"/>
      <c r="L217" s="452"/>
      <c r="M217" s="20"/>
      <c r="O217" s="167"/>
      <c r="P217" s="170"/>
      <c r="Q217" s="170"/>
      <c r="R217" s="171"/>
      <c r="S217" s="171"/>
      <c r="T217" s="171"/>
      <c r="U217" s="171"/>
    </row>
    <row r="218" spans="1:21">
      <c r="A218" s="19"/>
      <c r="B218" s="309" t="s">
        <v>415</v>
      </c>
      <c r="C218" s="310" t="s">
        <v>416</v>
      </c>
      <c r="D218" s="185">
        <v>3.677</v>
      </c>
      <c r="E218" s="186">
        <v>5.5069999999999997</v>
      </c>
      <c r="F218" s="415">
        <v>39981.299267644397</v>
      </c>
      <c r="G218" s="312"/>
      <c r="H218" s="351"/>
      <c r="I218" s="502"/>
      <c r="J218" s="351"/>
      <c r="K218" s="451"/>
      <c r="L218" s="452"/>
      <c r="M218" s="20"/>
      <c r="O218" s="167"/>
      <c r="P218" s="170"/>
      <c r="Q218" s="170"/>
      <c r="R218" s="171"/>
      <c r="S218" s="171"/>
      <c r="T218" s="171"/>
      <c r="U218" s="171"/>
    </row>
    <row r="219" spans="1:21">
      <c r="A219" s="19"/>
      <c r="B219" s="309" t="s">
        <v>417</v>
      </c>
      <c r="C219" s="310" t="s">
        <v>418</v>
      </c>
      <c r="D219" s="185">
        <v>3.6509999999999998</v>
      </c>
      <c r="E219" s="186">
        <v>5.4089999999999998</v>
      </c>
      <c r="F219" s="415">
        <v>39625.904111653363</v>
      </c>
      <c r="G219" s="312"/>
      <c r="H219" s="351"/>
      <c r="I219" s="502"/>
      <c r="J219" s="351"/>
      <c r="K219" s="451"/>
      <c r="L219" s="452"/>
      <c r="M219" s="20"/>
      <c r="O219" s="167"/>
      <c r="P219" s="170"/>
      <c r="Q219" s="170"/>
      <c r="R219" s="171"/>
      <c r="S219" s="171"/>
      <c r="T219" s="171"/>
      <c r="U219" s="171"/>
    </row>
    <row r="220" spans="1:21">
      <c r="A220" s="19"/>
      <c r="B220" s="309" t="s">
        <v>419</v>
      </c>
      <c r="C220" s="310" t="s">
        <v>420</v>
      </c>
      <c r="D220" s="185">
        <v>3.6179999999999999</v>
      </c>
      <c r="E220" s="186">
        <v>5.36</v>
      </c>
      <c r="F220" s="415">
        <v>39270.508955662321</v>
      </c>
      <c r="G220" s="312"/>
      <c r="H220" s="351"/>
      <c r="I220" s="502"/>
      <c r="J220" s="351"/>
      <c r="K220" s="451"/>
      <c r="L220" s="452"/>
      <c r="M220" s="20"/>
      <c r="O220" s="167"/>
      <c r="P220" s="170"/>
      <c r="Q220" s="170"/>
      <c r="R220" s="171"/>
      <c r="S220" s="171"/>
      <c r="T220" s="171"/>
      <c r="U220" s="171"/>
    </row>
    <row r="221" spans="1:21" ht="15.75" thickBot="1">
      <c r="A221" s="19"/>
      <c r="B221" s="316" t="s">
        <v>421</v>
      </c>
      <c r="C221" s="317" t="s">
        <v>422</v>
      </c>
      <c r="D221" s="193">
        <v>3.585</v>
      </c>
      <c r="E221" s="194">
        <v>5.3109999999999999</v>
      </c>
      <c r="F221" s="418">
        <v>38915.113799671286</v>
      </c>
      <c r="G221" s="319"/>
      <c r="H221" s="320"/>
      <c r="I221" s="477"/>
      <c r="J221" s="320"/>
      <c r="K221" s="321"/>
      <c r="L221" s="322"/>
      <c r="M221" s="20"/>
      <c r="O221" s="167"/>
      <c r="P221" s="170"/>
      <c r="Q221" s="170"/>
      <c r="R221" s="171"/>
      <c r="S221" s="171"/>
      <c r="T221" s="171"/>
      <c r="U221" s="171"/>
    </row>
    <row r="222" spans="1:21">
      <c r="A222" s="4"/>
      <c r="B222" s="385" t="s">
        <v>423</v>
      </c>
      <c r="C222" s="303" t="s">
        <v>424</v>
      </c>
      <c r="D222" s="201">
        <v>3.5455419999999997</v>
      </c>
      <c r="E222" s="202">
        <v>5.3109999999999999</v>
      </c>
      <c r="F222" s="422">
        <v>38899.728729079077</v>
      </c>
      <c r="G222" s="325">
        <v>44367.940140240062</v>
      </c>
      <c r="H222" s="325">
        <v>47335.355029248065</v>
      </c>
      <c r="I222" s="483"/>
      <c r="J222" s="325"/>
      <c r="K222" s="337"/>
      <c r="L222" s="453"/>
      <c r="M222" s="18"/>
      <c r="O222" s="167"/>
      <c r="P222" s="167"/>
      <c r="Q222" s="167"/>
      <c r="R222" s="171"/>
      <c r="S222" s="171"/>
      <c r="T222" s="171"/>
      <c r="U222" s="171"/>
    </row>
    <row r="223" spans="1:21">
      <c r="A223" s="10"/>
      <c r="B223" s="387" t="s">
        <v>425</v>
      </c>
      <c r="C223" s="310" t="s">
        <v>426</v>
      </c>
      <c r="D223" s="185">
        <v>3.5126520000000006</v>
      </c>
      <c r="E223" s="186">
        <v>5.2618240740740738</v>
      </c>
      <c r="F223" s="376">
        <v>38541.477357721211</v>
      </c>
      <c r="G223" s="329">
        <v>43958.913274722006</v>
      </c>
      <c r="H223" s="329">
        <v>46899.450341797514</v>
      </c>
      <c r="I223" s="482"/>
      <c r="J223" s="329"/>
      <c r="K223" s="339"/>
      <c r="L223" s="393"/>
      <c r="M223" s="11"/>
      <c r="O223" s="167"/>
      <c r="P223" s="167"/>
      <c r="Q223" s="167"/>
      <c r="R223" s="171"/>
      <c r="S223" s="171"/>
      <c r="T223" s="171"/>
      <c r="U223" s="171"/>
    </row>
    <row r="224" spans="1:21">
      <c r="A224" s="12"/>
      <c r="B224" s="387" t="s">
        <v>427</v>
      </c>
      <c r="C224" s="310" t="s">
        <v>428</v>
      </c>
      <c r="D224" s="185">
        <v>3.4797620000000005</v>
      </c>
      <c r="E224" s="186">
        <v>5.2126481481481477</v>
      </c>
      <c r="F224" s="376">
        <v>38183.225986363315</v>
      </c>
      <c r="G224" s="329">
        <v>43549.88640920398</v>
      </c>
      <c r="H224" s="329">
        <v>46463.545654346977</v>
      </c>
      <c r="I224" s="482"/>
      <c r="J224" s="329"/>
      <c r="K224" s="339"/>
      <c r="L224" s="393"/>
      <c r="M224" s="18"/>
      <c r="O224" s="167"/>
      <c r="P224" s="167"/>
      <c r="Q224" s="167"/>
      <c r="R224" s="171"/>
      <c r="S224" s="171"/>
      <c r="T224" s="171"/>
      <c r="U224" s="171"/>
    </row>
    <row r="225" spans="1:23">
      <c r="A225" s="19"/>
      <c r="B225" s="387" t="s">
        <v>429</v>
      </c>
      <c r="C225" s="310" t="s">
        <v>430</v>
      </c>
      <c r="D225" s="185">
        <v>3.4468720000000004</v>
      </c>
      <c r="E225" s="186">
        <v>5.1634722222222216</v>
      </c>
      <c r="F225" s="376">
        <v>37824.974615005449</v>
      </c>
      <c r="G225" s="329">
        <v>43140.85954368594</v>
      </c>
      <c r="H225" s="329">
        <v>46027.640966896441</v>
      </c>
      <c r="I225" s="482"/>
      <c r="J225" s="329"/>
      <c r="K225" s="339"/>
      <c r="L225" s="393"/>
      <c r="M225" s="5"/>
      <c r="O225" s="167"/>
      <c r="P225" s="167"/>
      <c r="Q225" s="167"/>
      <c r="R225" s="171"/>
      <c r="S225" s="171"/>
      <c r="T225" s="171"/>
      <c r="U225" s="171"/>
    </row>
    <row r="226" spans="1:23">
      <c r="A226" s="19"/>
      <c r="B226" s="387" t="s">
        <v>431</v>
      </c>
      <c r="C226" s="310" t="s">
        <v>432</v>
      </c>
      <c r="D226" s="185">
        <v>3.4139820000000003</v>
      </c>
      <c r="E226" s="186">
        <v>5.1142962962962963</v>
      </c>
      <c r="F226" s="376">
        <v>37466.723243647568</v>
      </c>
      <c r="G226" s="329">
        <v>42731.832678167877</v>
      </c>
      <c r="H226" s="329">
        <v>45591.736279445919</v>
      </c>
      <c r="I226" s="482"/>
      <c r="J226" s="329"/>
      <c r="K226" s="339"/>
      <c r="L226" s="393"/>
      <c r="M226" s="20"/>
      <c r="O226" s="167"/>
      <c r="P226" s="167"/>
      <c r="Q226" s="167"/>
      <c r="R226" s="171"/>
      <c r="S226" s="171"/>
      <c r="T226" s="171"/>
      <c r="U226" s="171"/>
    </row>
    <row r="227" spans="1:23" ht="15.75" thickBot="1">
      <c r="A227" s="12"/>
      <c r="B227" s="388" t="s">
        <v>433</v>
      </c>
      <c r="C227" s="317" t="s">
        <v>434</v>
      </c>
      <c r="D227" s="193">
        <v>3.3810920000000002</v>
      </c>
      <c r="E227" s="194">
        <v>5.0651203703703702</v>
      </c>
      <c r="F227" s="425">
        <v>37108.471872289687</v>
      </c>
      <c r="G227" s="353">
        <v>42322.805812649858</v>
      </c>
      <c r="H227" s="353">
        <v>45155.831591995375</v>
      </c>
      <c r="I227" s="488"/>
      <c r="J227" s="353"/>
      <c r="K227" s="354"/>
      <c r="L227" s="454"/>
      <c r="M227" s="11"/>
      <c r="O227" s="167"/>
      <c r="P227" s="167"/>
      <c r="Q227" s="167"/>
      <c r="R227" s="171"/>
      <c r="S227" s="171"/>
      <c r="T227" s="171"/>
      <c r="U227" s="171"/>
    </row>
    <row r="228" spans="1:23">
      <c r="A228" s="10"/>
      <c r="B228" s="385" t="s">
        <v>435</v>
      </c>
      <c r="C228" s="303" t="s">
        <v>436</v>
      </c>
      <c r="D228" s="201">
        <v>3.3482020000000001</v>
      </c>
      <c r="E228" s="202">
        <v>5.0159444444444441</v>
      </c>
      <c r="F228" s="455">
        <v>34617.714862003748</v>
      </c>
      <c r="G228" s="456">
        <v>37591.928528045828</v>
      </c>
      <c r="H228" s="348">
        <v>41978.389067429816</v>
      </c>
      <c r="I228" s="487">
        <v>44719.926904544831</v>
      </c>
      <c r="J228" s="348"/>
      <c r="K228" s="349"/>
      <c r="L228" s="457"/>
      <c r="M228" s="11"/>
      <c r="N228" s="155"/>
      <c r="O228" s="167"/>
      <c r="P228" s="167"/>
      <c r="Q228" s="167"/>
      <c r="R228" s="172"/>
      <c r="S228" s="173"/>
      <c r="T228" s="173"/>
      <c r="U228" s="173"/>
      <c r="V228" s="169"/>
      <c r="W228" s="169"/>
    </row>
    <row r="229" spans="1:23">
      <c r="A229" s="4"/>
      <c r="B229" s="408" t="s">
        <v>437</v>
      </c>
      <c r="C229" s="310" t="s">
        <v>438</v>
      </c>
      <c r="D229" s="185">
        <v>3.3153120000000005</v>
      </c>
      <c r="E229" s="186">
        <v>4.966768518518518</v>
      </c>
      <c r="F229" s="399">
        <v>34220.241117427919</v>
      </c>
      <c r="G229" s="351">
        <v>37161.296057321764</v>
      </c>
      <c r="H229" s="458">
        <v>41504.752081613755</v>
      </c>
      <c r="I229" s="483">
        <v>44284.022217094302</v>
      </c>
      <c r="J229" s="325"/>
      <c r="K229" s="337"/>
      <c r="L229" s="453"/>
      <c r="M229" s="20"/>
      <c r="N229" s="155"/>
      <c r="O229" s="167"/>
      <c r="P229" s="167"/>
      <c r="Q229" s="167"/>
      <c r="R229" s="172"/>
      <c r="S229" s="173"/>
      <c r="T229" s="173"/>
      <c r="U229" s="173"/>
      <c r="V229" s="169"/>
      <c r="W229" s="169"/>
    </row>
    <row r="230" spans="1:23">
      <c r="A230" s="37"/>
      <c r="B230" s="409" t="s">
        <v>439</v>
      </c>
      <c r="C230" s="459" t="s">
        <v>440</v>
      </c>
      <c r="D230" s="185">
        <v>3.2824220000000004</v>
      </c>
      <c r="E230" s="186">
        <v>4.9175925925925927</v>
      </c>
      <c r="F230" s="399">
        <v>33883.49200361604</v>
      </c>
      <c r="G230" s="351">
        <v>36795.273706895729</v>
      </c>
      <c r="H230" s="460">
        <v>41095.725216095736</v>
      </c>
      <c r="I230" s="489">
        <v>43848.117529643758</v>
      </c>
      <c r="J230" s="344"/>
      <c r="K230" s="345"/>
      <c r="L230" s="461"/>
      <c r="M230" s="5"/>
      <c r="N230" s="155"/>
      <c r="O230" s="167"/>
      <c r="P230" s="167"/>
      <c r="Q230" s="167"/>
      <c r="R230" s="172"/>
      <c r="S230" s="173"/>
      <c r="T230" s="173"/>
      <c r="U230" s="173"/>
      <c r="V230" s="169"/>
      <c r="W230" s="169"/>
    </row>
    <row r="231" spans="1:23">
      <c r="A231" s="8"/>
      <c r="B231" s="462" t="s">
        <v>441</v>
      </c>
      <c r="C231" s="310" t="s">
        <v>442</v>
      </c>
      <c r="D231" s="185">
        <v>3.2495320000000003</v>
      </c>
      <c r="E231" s="186">
        <v>4.8684166666666666</v>
      </c>
      <c r="F231" s="399">
        <v>33546.742889804162</v>
      </c>
      <c r="G231" s="351">
        <v>36429.251356469693</v>
      </c>
      <c r="H231" s="351">
        <v>40686.698350577688</v>
      </c>
      <c r="I231" s="486">
        <v>43412.212842193207</v>
      </c>
      <c r="J231" s="351"/>
      <c r="K231" s="351"/>
      <c r="L231" s="463"/>
      <c r="M231" s="18"/>
      <c r="N231" s="155"/>
      <c r="O231" s="167"/>
      <c r="P231" s="167"/>
      <c r="Q231" s="167"/>
      <c r="R231" s="172"/>
      <c r="S231" s="173"/>
      <c r="T231" s="173"/>
      <c r="U231" s="173"/>
      <c r="V231" s="169"/>
      <c r="W231" s="169"/>
    </row>
    <row r="232" spans="1:23">
      <c r="A232" s="38"/>
      <c r="B232" s="408" t="s">
        <v>443</v>
      </c>
      <c r="C232" s="464" t="s">
        <v>444</v>
      </c>
      <c r="D232" s="185">
        <v>3.2166420000000002</v>
      </c>
      <c r="E232" s="186">
        <v>4.8192407407407405</v>
      </c>
      <c r="F232" s="399">
        <v>33209.993775992276</v>
      </c>
      <c r="G232" s="351">
        <v>36063.229006043643</v>
      </c>
      <c r="H232" s="458">
        <v>40277.67148505964</v>
      </c>
      <c r="I232" s="483">
        <v>41922.697534988671</v>
      </c>
      <c r="J232" s="325"/>
      <c r="K232" s="337"/>
      <c r="L232" s="453"/>
      <c r="M232" s="20"/>
      <c r="N232" s="155"/>
      <c r="O232" s="167"/>
      <c r="P232" s="167"/>
      <c r="Q232" s="167"/>
      <c r="R232" s="172"/>
      <c r="S232" s="173"/>
      <c r="T232" s="173"/>
      <c r="U232" s="173"/>
      <c r="V232" s="169"/>
      <c r="W232" s="169"/>
    </row>
    <row r="233" spans="1:23" ht="15.75" thickBot="1">
      <c r="A233" s="8"/>
      <c r="B233" s="388" t="s">
        <v>445</v>
      </c>
      <c r="C233" s="317" t="s">
        <v>446</v>
      </c>
      <c r="D233" s="193">
        <v>3.1837520000000001</v>
      </c>
      <c r="E233" s="194">
        <v>4.7700648148148144</v>
      </c>
      <c r="F233" s="465">
        <v>32873.244662180397</v>
      </c>
      <c r="G233" s="333">
        <v>35697.206655617607</v>
      </c>
      <c r="H233" s="332">
        <v>39868.644619541599</v>
      </c>
      <c r="I233" s="484">
        <v>41497.543976311106</v>
      </c>
      <c r="J233" s="332"/>
      <c r="K233" s="361"/>
      <c r="L233" s="394"/>
      <c r="M233" s="5"/>
      <c r="N233" s="155"/>
      <c r="O233" s="167"/>
      <c r="P233" s="167"/>
      <c r="Q233" s="167"/>
      <c r="R233" s="172"/>
      <c r="S233" s="173"/>
      <c r="T233" s="173"/>
      <c r="U233" s="173"/>
      <c r="V233" s="169"/>
      <c r="W233" s="169"/>
    </row>
    <row r="234" spans="1:23">
      <c r="A234" s="39"/>
      <c r="B234" s="385" t="s">
        <v>447</v>
      </c>
      <c r="C234" s="303" t="s">
        <v>448</v>
      </c>
      <c r="D234" s="201">
        <v>3.1508620000000001</v>
      </c>
      <c r="E234" s="202">
        <v>4.7208888888888882</v>
      </c>
      <c r="F234" s="422">
        <v>30533.003454716465</v>
      </c>
      <c r="G234" s="325">
        <v>32815.523519969582</v>
      </c>
      <c r="H234" s="325">
        <v>35395.794425489577</v>
      </c>
      <c r="I234" s="483">
        <v>39524.227874321579</v>
      </c>
      <c r="J234" s="325"/>
      <c r="K234" s="337"/>
      <c r="L234" s="453"/>
      <c r="M234" s="5"/>
      <c r="N234" s="155"/>
      <c r="O234" s="167"/>
      <c r="P234" s="167"/>
      <c r="Q234" s="167"/>
      <c r="R234" s="172"/>
      <c r="S234" s="173"/>
      <c r="T234" s="173"/>
      <c r="U234" s="173"/>
      <c r="V234" s="169"/>
      <c r="W234" s="169"/>
    </row>
    <row r="235" spans="1:23">
      <c r="A235" s="40"/>
      <c r="B235" s="387" t="s">
        <v>449</v>
      </c>
      <c r="C235" s="310" t="s">
        <v>450</v>
      </c>
      <c r="D235" s="185">
        <v>3.1179720000000004</v>
      </c>
      <c r="E235" s="186">
        <v>4.671712962962963</v>
      </c>
      <c r="F235" s="376">
        <v>30217.756598450582</v>
      </c>
      <c r="G235" s="329">
        <v>32476.378991476042</v>
      </c>
      <c r="H235" s="329">
        <v>35029.772075063549</v>
      </c>
      <c r="I235" s="482">
        <v>39115.201008803539</v>
      </c>
      <c r="J235" s="329"/>
      <c r="K235" s="339"/>
      <c r="L235" s="393"/>
      <c r="M235" s="5"/>
      <c r="N235" s="155"/>
      <c r="O235" s="167"/>
      <c r="P235" s="167"/>
      <c r="Q235" s="167"/>
      <c r="R235" s="172"/>
      <c r="S235" s="173"/>
      <c r="T235" s="173"/>
      <c r="U235" s="173"/>
      <c r="V235" s="169"/>
      <c r="W235" s="169"/>
    </row>
    <row r="236" spans="1:23">
      <c r="A236" s="41"/>
      <c r="B236" s="387" t="s">
        <v>451</v>
      </c>
      <c r="C236" s="310" t="s">
        <v>452</v>
      </c>
      <c r="D236" s="185">
        <v>3.0850820000000008</v>
      </c>
      <c r="E236" s="186">
        <v>4.6225370370370369</v>
      </c>
      <c r="F236" s="376">
        <v>29902.509742184709</v>
      </c>
      <c r="G236" s="329">
        <v>32137.234462982509</v>
      </c>
      <c r="H236" s="329">
        <v>34663.749724637513</v>
      </c>
      <c r="I236" s="482">
        <v>38706.174143285512</v>
      </c>
      <c r="J236" s="329"/>
      <c r="K236" s="339"/>
      <c r="L236" s="393"/>
      <c r="M236" s="18"/>
      <c r="N236" s="155"/>
      <c r="O236" s="167"/>
      <c r="P236" s="167"/>
      <c r="Q236" s="167"/>
      <c r="R236" s="172"/>
      <c r="S236" s="173"/>
      <c r="T236" s="173"/>
      <c r="U236" s="173"/>
      <c r="V236" s="169"/>
      <c r="W236" s="169"/>
    </row>
    <row r="237" spans="1:23">
      <c r="A237" s="19"/>
      <c r="B237" s="387" t="s">
        <v>453</v>
      </c>
      <c r="C237" s="310" t="s">
        <v>454</v>
      </c>
      <c r="D237" s="185">
        <v>3.0521919999999998</v>
      </c>
      <c r="E237" s="186">
        <v>4.5733611111111108</v>
      </c>
      <c r="F237" s="376">
        <v>29587.262885918826</v>
      </c>
      <c r="G237" s="329">
        <v>31798.089934488966</v>
      </c>
      <c r="H237" s="329">
        <v>34297.72737421147</v>
      </c>
      <c r="I237" s="482">
        <v>38297.147277767457</v>
      </c>
      <c r="J237" s="329"/>
      <c r="K237" s="339"/>
      <c r="L237" s="393"/>
      <c r="M237" s="20"/>
      <c r="N237" s="155"/>
      <c r="O237" s="167"/>
      <c r="P237" s="167"/>
      <c r="Q237" s="167"/>
      <c r="R237" s="172"/>
      <c r="S237" s="173"/>
      <c r="T237" s="173"/>
      <c r="U237" s="173"/>
      <c r="V237" s="169"/>
      <c r="W237" s="169"/>
    </row>
    <row r="238" spans="1:23">
      <c r="A238" s="4"/>
      <c r="B238" s="387" t="s">
        <v>455</v>
      </c>
      <c r="C238" s="310" t="s">
        <v>456</v>
      </c>
      <c r="D238" s="185">
        <v>3.0193020000000002</v>
      </c>
      <c r="E238" s="186">
        <v>4.5241851851851846</v>
      </c>
      <c r="F238" s="376">
        <v>29272.016029652943</v>
      </c>
      <c r="G238" s="329">
        <v>31458.945405995426</v>
      </c>
      <c r="H238" s="329">
        <v>33931.705023785435</v>
      </c>
      <c r="I238" s="482">
        <v>37888.120412249424</v>
      </c>
      <c r="J238" s="329"/>
      <c r="K238" s="339"/>
      <c r="L238" s="393"/>
      <c r="M238" s="20"/>
      <c r="N238" s="155"/>
      <c r="O238" s="167"/>
      <c r="P238" s="167"/>
      <c r="Q238" s="167"/>
      <c r="R238" s="172"/>
      <c r="S238" s="173"/>
      <c r="T238" s="173"/>
      <c r="U238" s="173"/>
      <c r="V238" s="169"/>
      <c r="W238" s="169"/>
    </row>
    <row r="239" spans="1:23" ht="15.75" thickBot="1">
      <c r="A239" s="10"/>
      <c r="B239" s="388" t="s">
        <v>457</v>
      </c>
      <c r="C239" s="317" t="s">
        <v>458</v>
      </c>
      <c r="D239" s="193">
        <v>2.9864120000000001</v>
      </c>
      <c r="E239" s="194">
        <v>4.4750092592592585</v>
      </c>
      <c r="F239" s="425">
        <v>28956.769173387067</v>
      </c>
      <c r="G239" s="353">
        <v>31119.800877501882</v>
      </c>
      <c r="H239" s="353">
        <v>33565.682673359384</v>
      </c>
      <c r="I239" s="488">
        <v>37479.093546731376</v>
      </c>
      <c r="J239" s="353"/>
      <c r="K239" s="466"/>
      <c r="L239" s="454"/>
      <c r="M239" s="5"/>
      <c r="N239" s="155"/>
      <c r="O239" s="167"/>
      <c r="P239" s="167"/>
      <c r="Q239" s="167"/>
      <c r="R239" s="172"/>
      <c r="S239" s="173"/>
      <c r="T239" s="173"/>
      <c r="U239" s="173"/>
      <c r="V239" s="169"/>
      <c r="W239" s="169"/>
    </row>
    <row r="240" spans="1:23">
      <c r="A240" s="12"/>
      <c r="B240" s="385" t="s">
        <v>459</v>
      </c>
      <c r="C240" s="303" t="s">
        <v>460</v>
      </c>
      <c r="D240" s="201">
        <v>2.9535220000000004</v>
      </c>
      <c r="E240" s="202">
        <v>4.4258333333333333</v>
      </c>
      <c r="F240" s="347">
        <v>26867.198591053988</v>
      </c>
      <c r="G240" s="348">
        <v>28641.52231712118</v>
      </c>
      <c r="H240" s="348">
        <v>30576.725496261188</v>
      </c>
      <c r="I240" s="487">
        <v>33199.660322933349</v>
      </c>
      <c r="J240" s="348">
        <v>38521.469065568337</v>
      </c>
      <c r="K240" s="349"/>
      <c r="L240" s="457"/>
      <c r="M240" s="18"/>
      <c r="N240" s="155"/>
      <c r="O240" s="167"/>
      <c r="P240" s="167"/>
      <c r="Q240" s="167"/>
      <c r="R240" s="172"/>
      <c r="S240" s="172"/>
      <c r="T240" s="173"/>
      <c r="U240" s="173"/>
      <c r="V240" s="169"/>
      <c r="W240" s="169"/>
    </row>
    <row r="241" spans="1:23">
      <c r="A241" s="19"/>
      <c r="B241" s="387" t="s">
        <v>461</v>
      </c>
      <c r="C241" s="310" t="s">
        <v>462</v>
      </c>
      <c r="D241" s="185">
        <v>2.9206320000000008</v>
      </c>
      <c r="E241" s="186">
        <v>4.3766574074074072</v>
      </c>
      <c r="F241" s="327">
        <v>26571.81836792831</v>
      </c>
      <c r="G241" s="329">
        <v>28326.275460855304</v>
      </c>
      <c r="H241" s="329">
        <v>30239.976382449306</v>
      </c>
      <c r="I241" s="482">
        <v>32833.637972507313</v>
      </c>
      <c r="J241" s="329">
        <v>38096.315506890809</v>
      </c>
      <c r="K241" s="337"/>
      <c r="L241" s="393"/>
      <c r="M241" s="18"/>
      <c r="N241" s="155"/>
      <c r="O241" s="167"/>
      <c r="P241" s="167"/>
      <c r="Q241" s="167"/>
      <c r="R241" s="172"/>
      <c r="S241" s="172"/>
      <c r="T241" s="173"/>
      <c r="U241" s="173"/>
      <c r="V241" s="169"/>
      <c r="W241" s="169"/>
    </row>
    <row r="242" spans="1:23">
      <c r="A242" s="19"/>
      <c r="B242" s="387" t="s">
        <v>463</v>
      </c>
      <c r="C242" s="310" t="s">
        <v>464</v>
      </c>
      <c r="D242" s="185">
        <v>2.8877419999999998</v>
      </c>
      <c r="E242" s="186">
        <v>4.3274814814814819</v>
      </c>
      <c r="F242" s="327">
        <v>26276.438144802618</v>
      </c>
      <c r="G242" s="329">
        <v>28011.028604589421</v>
      </c>
      <c r="H242" s="329">
        <v>29903.227268637427</v>
      </c>
      <c r="I242" s="482">
        <v>32467.615622081259</v>
      </c>
      <c r="J242" s="329">
        <v>37671.161948213266</v>
      </c>
      <c r="K242" s="339"/>
      <c r="L242" s="393"/>
      <c r="M242" s="11"/>
      <c r="N242" s="155"/>
      <c r="O242" s="167"/>
      <c r="P242" s="167"/>
      <c r="Q242" s="167"/>
      <c r="R242" s="172"/>
      <c r="S242" s="172"/>
      <c r="T242" s="173"/>
      <c r="U242" s="173"/>
      <c r="V242" s="169"/>
      <c r="W242" s="169"/>
    </row>
    <row r="243" spans="1:23">
      <c r="A243" s="12"/>
      <c r="B243" s="387" t="s">
        <v>465</v>
      </c>
      <c r="C243" s="310" t="s">
        <v>466</v>
      </c>
      <c r="D243" s="185">
        <v>2.8548520000000002</v>
      </c>
      <c r="E243" s="186">
        <v>4.2783055555555549</v>
      </c>
      <c r="F243" s="327">
        <v>25981.057921676937</v>
      </c>
      <c r="G243" s="329">
        <v>27695.781748323538</v>
      </c>
      <c r="H243" s="329">
        <v>29566.478154825545</v>
      </c>
      <c r="I243" s="482">
        <v>32101.593271655223</v>
      </c>
      <c r="J243" s="329">
        <v>37246.008389535717</v>
      </c>
      <c r="K243" s="339"/>
      <c r="L243" s="393"/>
      <c r="M243" s="20"/>
      <c r="N243" s="155"/>
      <c r="O243" s="167"/>
      <c r="P243" s="167"/>
      <c r="Q243" s="167"/>
      <c r="R243" s="172"/>
      <c r="S243" s="172"/>
      <c r="T243" s="173"/>
      <c r="U243" s="173"/>
      <c r="V243" s="169"/>
      <c r="W243" s="169"/>
    </row>
    <row r="244" spans="1:23">
      <c r="A244" s="10"/>
      <c r="B244" s="387" t="s">
        <v>467</v>
      </c>
      <c r="C244" s="310" t="s">
        <v>468</v>
      </c>
      <c r="D244" s="185">
        <v>2.8219620000000005</v>
      </c>
      <c r="E244" s="186">
        <v>4.2291296296296288</v>
      </c>
      <c r="F244" s="327">
        <v>25685.677698551262</v>
      </c>
      <c r="G244" s="329">
        <v>27380.534892057654</v>
      </c>
      <c r="H244" s="329">
        <v>29229.729041013663</v>
      </c>
      <c r="I244" s="482">
        <v>31735.57092122918</v>
      </c>
      <c r="J244" s="329">
        <v>36820.854830858174</v>
      </c>
      <c r="K244" s="339"/>
      <c r="L244" s="393"/>
      <c r="M244" s="11"/>
      <c r="N244" s="155"/>
      <c r="O244" s="167"/>
      <c r="P244" s="167"/>
      <c r="Q244" s="167"/>
      <c r="R244" s="172"/>
      <c r="S244" s="172"/>
      <c r="T244" s="173"/>
      <c r="U244" s="173"/>
      <c r="V244" s="169"/>
      <c r="W244" s="169"/>
    </row>
    <row r="245" spans="1:23" ht="15.75" thickBot="1">
      <c r="A245" s="4"/>
      <c r="B245" s="388" t="s">
        <v>469</v>
      </c>
      <c r="C245" s="317" t="s">
        <v>470</v>
      </c>
      <c r="D245" s="193">
        <v>2.7890720000000004</v>
      </c>
      <c r="E245" s="194">
        <v>4.1799537037037036</v>
      </c>
      <c r="F245" s="330">
        <v>25390.297475425588</v>
      </c>
      <c r="G245" s="332">
        <v>27065.288035791778</v>
      </c>
      <c r="H245" s="332">
        <v>28892.979927201777</v>
      </c>
      <c r="I245" s="484">
        <v>31369.548570803137</v>
      </c>
      <c r="J245" s="332">
        <v>36395.701272180639</v>
      </c>
      <c r="K245" s="332"/>
      <c r="L245" s="394"/>
      <c r="M245" s="11"/>
      <c r="N245" s="155"/>
      <c r="O245" s="167"/>
      <c r="P245" s="167"/>
      <c r="Q245" s="167"/>
      <c r="R245" s="172"/>
      <c r="S245" s="172"/>
      <c r="T245" s="173"/>
      <c r="U245" s="173"/>
      <c r="V245" s="169"/>
      <c r="W245" s="169"/>
    </row>
    <row r="246" spans="1:23">
      <c r="A246" s="12"/>
      <c r="B246" s="385" t="s">
        <v>471</v>
      </c>
      <c r="C246" s="200" t="s">
        <v>472</v>
      </c>
      <c r="D246" s="201">
        <v>2.7561820000000004</v>
      </c>
      <c r="E246" s="202">
        <v>4.1307777777777774</v>
      </c>
      <c r="F246" s="374">
        <v>23109.085751303697</v>
      </c>
      <c r="G246" s="386">
        <v>25094.917252299903</v>
      </c>
      <c r="H246" s="336">
        <v>25998.0120692319</v>
      </c>
      <c r="I246" s="481">
        <v>28556.23081338991</v>
      </c>
      <c r="J246" s="336">
        <v>32358.168445775103</v>
      </c>
      <c r="K246" s="357">
        <v>35970.547713503111</v>
      </c>
      <c r="L246" s="359"/>
      <c r="M246" s="18"/>
      <c r="N246" s="155"/>
      <c r="O246" s="167"/>
      <c r="P246" s="167"/>
      <c r="Q246" s="167"/>
      <c r="R246" s="172"/>
      <c r="S246" s="172"/>
      <c r="T246" s="172"/>
      <c r="U246" s="173"/>
      <c r="V246" s="169"/>
      <c r="W246" s="169"/>
    </row>
    <row r="247" spans="1:23">
      <c r="A247" s="12"/>
      <c r="B247" s="387" t="s">
        <v>473</v>
      </c>
      <c r="C247" s="184" t="s">
        <v>474</v>
      </c>
      <c r="D247" s="185">
        <v>2.7232920000000003</v>
      </c>
      <c r="E247" s="186">
        <v>4.0816018518518522</v>
      </c>
      <c r="F247" s="376">
        <v>22837.483000435681</v>
      </c>
      <c r="G247" s="328">
        <v>24799.537029174226</v>
      </c>
      <c r="H247" s="329">
        <v>25691.880717333228</v>
      </c>
      <c r="I247" s="482">
        <v>28219.481699578024</v>
      </c>
      <c r="J247" s="329">
        <v>31976.019402189562</v>
      </c>
      <c r="K247" s="339">
        <v>33556.435331820561</v>
      </c>
      <c r="L247" s="340"/>
      <c r="M247" s="5"/>
      <c r="N247" s="155"/>
      <c r="O247" s="167"/>
      <c r="P247" s="167"/>
      <c r="Q247" s="167"/>
      <c r="R247" s="172"/>
      <c r="S247" s="172"/>
      <c r="T247" s="172"/>
      <c r="U247" s="173"/>
      <c r="V247" s="169"/>
      <c r="W247" s="169"/>
    </row>
    <row r="248" spans="1:23">
      <c r="A248" s="10"/>
      <c r="B248" s="387" t="s">
        <v>475</v>
      </c>
      <c r="C248" s="184" t="s">
        <v>476</v>
      </c>
      <c r="D248" s="185">
        <v>2.6904020000000002</v>
      </c>
      <c r="E248" s="186">
        <v>4.0324259259259252</v>
      </c>
      <c r="F248" s="376">
        <v>22565.880249567668</v>
      </c>
      <c r="G248" s="328">
        <v>24504.156806048548</v>
      </c>
      <c r="H248" s="329">
        <v>25385.749365434545</v>
      </c>
      <c r="I248" s="482">
        <v>27882.732585766145</v>
      </c>
      <c r="J248" s="329">
        <v>31593.870358604028</v>
      </c>
      <c r="K248" s="339">
        <v>33131.281773143033</v>
      </c>
      <c r="L248" s="340"/>
      <c r="M248" s="20"/>
      <c r="N248" s="155"/>
      <c r="O248" s="167"/>
      <c r="P248" s="167"/>
      <c r="Q248" s="167"/>
      <c r="R248" s="172"/>
      <c r="S248" s="172"/>
      <c r="T248" s="172"/>
      <c r="U248" s="173"/>
      <c r="V248" s="169"/>
      <c r="W248" s="169"/>
    </row>
    <row r="249" spans="1:23">
      <c r="A249" s="4"/>
      <c r="B249" s="387" t="s">
        <v>477</v>
      </c>
      <c r="C249" s="184" t="s">
        <v>478</v>
      </c>
      <c r="D249" s="185">
        <v>2.6575120000000001</v>
      </c>
      <c r="E249" s="186">
        <v>3.9832499999999995</v>
      </c>
      <c r="F249" s="376">
        <v>22294.277498699645</v>
      </c>
      <c r="G249" s="328">
        <v>24208.776582922859</v>
      </c>
      <c r="H249" s="329">
        <v>25079.618013535863</v>
      </c>
      <c r="I249" s="482">
        <v>27545.983471954263</v>
      </c>
      <c r="J249" s="329">
        <v>31211.721315018483</v>
      </c>
      <c r="K249" s="339">
        <v>32706.12821446548</v>
      </c>
      <c r="L249" s="340"/>
      <c r="M249" s="11"/>
      <c r="N249" s="155"/>
      <c r="O249" s="167"/>
      <c r="P249" s="167"/>
      <c r="Q249" s="167"/>
      <c r="R249" s="172"/>
      <c r="S249" s="172"/>
      <c r="T249" s="172"/>
      <c r="U249" s="173"/>
      <c r="V249" s="169"/>
      <c r="W249" s="169"/>
    </row>
    <row r="250" spans="1:23">
      <c r="A250" s="4"/>
      <c r="B250" s="387" t="s">
        <v>479</v>
      </c>
      <c r="C250" s="184" t="s">
        <v>480</v>
      </c>
      <c r="D250" s="185">
        <v>2.6246220000000005</v>
      </c>
      <c r="E250" s="186">
        <v>3.9340740740740738</v>
      </c>
      <c r="F250" s="376">
        <v>22022.674747831621</v>
      </c>
      <c r="G250" s="328">
        <v>23913.396359797182</v>
      </c>
      <c r="H250" s="329">
        <v>24773.486661637187</v>
      </c>
      <c r="I250" s="482">
        <v>27209.234358142388</v>
      </c>
      <c r="J250" s="329">
        <v>30829.572271432942</v>
      </c>
      <c r="K250" s="339">
        <v>32280.974655787944</v>
      </c>
      <c r="L250" s="340"/>
      <c r="M250" s="11"/>
      <c r="N250" s="155"/>
      <c r="O250" s="167"/>
      <c r="P250" s="167"/>
      <c r="Q250" s="167"/>
      <c r="R250" s="172"/>
      <c r="S250" s="172"/>
      <c r="T250" s="172"/>
      <c r="U250" s="173"/>
      <c r="V250" s="169"/>
      <c r="W250" s="169"/>
    </row>
    <row r="251" spans="1:23" ht="15.75" thickBot="1">
      <c r="A251" s="19"/>
      <c r="B251" s="388" t="s">
        <v>481</v>
      </c>
      <c r="C251" s="192" t="s">
        <v>482</v>
      </c>
      <c r="D251" s="193">
        <v>2.5917320000000004</v>
      </c>
      <c r="E251" s="194">
        <v>3.8848981481481482</v>
      </c>
      <c r="F251" s="425">
        <v>21751.071996963601</v>
      </c>
      <c r="G251" s="467">
        <v>23618.016136671504</v>
      </c>
      <c r="H251" s="353">
        <v>24467.355309738501</v>
      </c>
      <c r="I251" s="488">
        <v>26872.485244330506</v>
      </c>
      <c r="J251" s="353">
        <v>30447.423227847408</v>
      </c>
      <c r="K251" s="354">
        <v>31855.821097110409</v>
      </c>
      <c r="L251" s="355"/>
      <c r="M251" s="20"/>
      <c r="N251" s="155"/>
      <c r="O251" s="167"/>
      <c r="P251" s="167"/>
      <c r="Q251" s="167"/>
      <c r="R251" s="172"/>
      <c r="S251" s="172"/>
      <c r="T251" s="172"/>
      <c r="U251" s="173"/>
      <c r="V251" s="169"/>
      <c r="W251" s="169"/>
    </row>
    <row r="252" spans="1:23">
      <c r="A252" s="12"/>
      <c r="B252" s="385" t="s">
        <v>483</v>
      </c>
      <c r="C252" s="200" t="s">
        <v>484</v>
      </c>
      <c r="D252" s="201">
        <v>2.5588420000000003</v>
      </c>
      <c r="E252" s="202">
        <v>3.835722222222222</v>
      </c>
      <c r="F252" s="347">
        <v>21060.175223948583</v>
      </c>
      <c r="G252" s="348">
        <v>21898.763268242586</v>
      </c>
      <c r="H252" s="348">
        <v>22737.351312536579</v>
      </c>
      <c r="I252" s="487">
        <v>24580.51797998682</v>
      </c>
      <c r="J252" s="348">
        <v>27130.216029232859</v>
      </c>
      <c r="K252" s="349">
        <v>29226.686139967864</v>
      </c>
      <c r="L252" s="350">
        <v>31430.667538432866</v>
      </c>
      <c r="M252" s="5"/>
      <c r="N252" s="155"/>
      <c r="O252" s="167"/>
      <c r="P252" s="167"/>
      <c r="Q252" s="167"/>
      <c r="R252" s="172"/>
      <c r="S252" s="172"/>
      <c r="T252" s="172"/>
      <c r="U252" s="172"/>
      <c r="V252" s="169"/>
      <c r="W252" s="169"/>
    </row>
    <row r="253" spans="1:23">
      <c r="A253" s="19"/>
      <c r="B253" s="387" t="s">
        <v>485</v>
      </c>
      <c r="C253" s="184" t="s">
        <v>486</v>
      </c>
      <c r="D253" s="185">
        <v>2.5259520000000002</v>
      </c>
      <c r="E253" s="186">
        <v>3.7865462962962964</v>
      </c>
      <c r="F253" s="327">
        <v>20793.948037467064</v>
      </c>
      <c r="G253" s="329">
        <v>21621.784952988066</v>
      </c>
      <c r="H253" s="329">
        <v>22449.621868509064</v>
      </c>
      <c r="I253" s="482">
        <v>24269.011063701648</v>
      </c>
      <c r="J253" s="329">
        <v>26785.695936352822</v>
      </c>
      <c r="K253" s="339">
        <v>28855.288225155327</v>
      </c>
      <c r="L253" s="340">
        <v>31005.51397975532</v>
      </c>
      <c r="M253" s="18"/>
      <c r="N253" s="155"/>
      <c r="O253" s="167"/>
      <c r="P253" s="167"/>
      <c r="Q253" s="167"/>
      <c r="R253" s="172"/>
      <c r="S253" s="172"/>
      <c r="T253" s="172"/>
      <c r="U253" s="172"/>
      <c r="V253" s="169"/>
      <c r="W253" s="169"/>
    </row>
    <row r="254" spans="1:23">
      <c r="A254" s="19"/>
      <c r="B254" s="387" t="s">
        <v>487</v>
      </c>
      <c r="C254" s="184" t="s">
        <v>488</v>
      </c>
      <c r="D254" s="185">
        <v>2.4930620000000001</v>
      </c>
      <c r="E254" s="186">
        <v>3.7373703703703698</v>
      </c>
      <c r="F254" s="327">
        <v>20527.720850985545</v>
      </c>
      <c r="G254" s="329">
        <v>21344.806637733542</v>
      </c>
      <c r="H254" s="329">
        <v>22161.892424481543</v>
      </c>
      <c r="I254" s="482">
        <v>23957.504147416461</v>
      </c>
      <c r="J254" s="329">
        <v>26441.175843472789</v>
      </c>
      <c r="K254" s="339">
        <v>28483.890310342784</v>
      </c>
      <c r="L254" s="340">
        <v>30580.360421077785</v>
      </c>
      <c r="M254" s="20"/>
      <c r="N254" s="155"/>
      <c r="O254" s="167"/>
      <c r="P254" s="167"/>
      <c r="Q254" s="167"/>
      <c r="R254" s="172"/>
      <c r="S254" s="172"/>
      <c r="T254" s="172"/>
      <c r="U254" s="172"/>
      <c r="V254" s="169"/>
      <c r="W254" s="169"/>
    </row>
    <row r="255" spans="1:23">
      <c r="A255" s="12"/>
      <c r="B255" s="387" t="s">
        <v>489</v>
      </c>
      <c r="C255" s="184" t="s">
        <v>490</v>
      </c>
      <c r="D255" s="185">
        <v>2.460172</v>
      </c>
      <c r="E255" s="186">
        <v>3.6881944444444441</v>
      </c>
      <c r="F255" s="327">
        <v>20261.493664504014</v>
      </c>
      <c r="G255" s="329">
        <v>21067.828322479025</v>
      </c>
      <c r="H255" s="329">
        <v>21874.162980454024</v>
      </c>
      <c r="I255" s="482">
        <v>23645.997231131281</v>
      </c>
      <c r="J255" s="329">
        <v>26096.655750592745</v>
      </c>
      <c r="K255" s="339">
        <v>28112.492395530247</v>
      </c>
      <c r="L255" s="340">
        <v>30155.206862400246</v>
      </c>
      <c r="M255" s="5"/>
      <c r="N255" s="155"/>
      <c r="O255" s="167"/>
      <c r="P255" s="167"/>
      <c r="Q255" s="167"/>
      <c r="R255" s="172"/>
      <c r="S255" s="172"/>
      <c r="T255" s="172"/>
      <c r="U255" s="172"/>
      <c r="V255" s="169"/>
      <c r="W255" s="169"/>
    </row>
    <row r="256" spans="1:23">
      <c r="A256" s="19"/>
      <c r="B256" s="387" t="s">
        <v>491</v>
      </c>
      <c r="C256" s="184" t="s">
        <v>492</v>
      </c>
      <c r="D256" s="185">
        <v>2.4272820000000004</v>
      </c>
      <c r="E256" s="186">
        <v>3.6390185185185184</v>
      </c>
      <c r="F256" s="327">
        <v>19995.266478022506</v>
      </c>
      <c r="G256" s="329">
        <v>20790.850007224501</v>
      </c>
      <c r="H256" s="329">
        <v>21586.433536426503</v>
      </c>
      <c r="I256" s="482">
        <v>23334.490314846102</v>
      </c>
      <c r="J256" s="329">
        <v>25752.135657712704</v>
      </c>
      <c r="K256" s="339">
        <v>27741.094480717704</v>
      </c>
      <c r="L256" s="340">
        <v>29730.053303722707</v>
      </c>
      <c r="M256" s="5"/>
      <c r="N256" s="155"/>
      <c r="O256" s="167"/>
      <c r="P256" s="167"/>
      <c r="Q256" s="167"/>
      <c r="R256" s="172"/>
      <c r="S256" s="172"/>
      <c r="T256" s="172"/>
      <c r="U256" s="172"/>
      <c r="V256" s="169"/>
      <c r="W256" s="169"/>
    </row>
    <row r="257" spans="1:23" ht="15.75" thickBot="1">
      <c r="A257" s="10"/>
      <c r="B257" s="388" t="s">
        <v>493</v>
      </c>
      <c r="C257" s="192" t="s">
        <v>494</v>
      </c>
      <c r="D257" s="193">
        <v>2.3943920000000003</v>
      </c>
      <c r="E257" s="194">
        <v>3.5898425925925923</v>
      </c>
      <c r="F257" s="352">
        <v>19729.039291540979</v>
      </c>
      <c r="G257" s="353">
        <v>20513.87169196998</v>
      </c>
      <c r="H257" s="353">
        <v>21298.704092398981</v>
      </c>
      <c r="I257" s="488">
        <v>23022.983398560915</v>
      </c>
      <c r="J257" s="353">
        <v>25407.615564832664</v>
      </c>
      <c r="K257" s="354">
        <v>27369.696565905168</v>
      </c>
      <c r="L257" s="355">
        <v>29304.899745045164</v>
      </c>
      <c r="M257" s="5"/>
      <c r="N257" s="155"/>
      <c r="O257" s="167"/>
      <c r="P257" s="167"/>
      <c r="Q257" s="167"/>
      <c r="R257" s="172"/>
      <c r="S257" s="172"/>
      <c r="T257" s="172"/>
      <c r="U257" s="172"/>
      <c r="V257" s="169"/>
      <c r="W257" s="169"/>
    </row>
    <row r="258" spans="1:23">
      <c r="A258" s="4"/>
      <c r="B258" s="385" t="s">
        <v>495</v>
      </c>
      <c r="C258" s="200" t="s">
        <v>496</v>
      </c>
      <c r="D258" s="201">
        <v>2.3615019999999998</v>
      </c>
      <c r="E258" s="202">
        <v>3.5406666666666666</v>
      </c>
      <c r="F258" s="347">
        <v>18741.07232243472</v>
      </c>
      <c r="G258" s="348">
        <v>19515.153594090716</v>
      </c>
      <c r="H258" s="348">
        <v>20289.234865746723</v>
      </c>
      <c r="I258" s="487">
        <v>21450.35677323072</v>
      </c>
      <c r="J258" s="348">
        <v>22767.643360856084</v>
      </c>
      <c r="K258" s="349">
        <v>24575.966078411278</v>
      </c>
      <c r="L258" s="350">
        <v>27062.908771390648</v>
      </c>
      <c r="M258" s="18"/>
      <c r="N258" s="155"/>
      <c r="O258" s="167"/>
      <c r="P258" s="167"/>
      <c r="Q258" s="167"/>
      <c r="R258" s="172"/>
      <c r="S258" s="172"/>
      <c r="T258" s="172"/>
      <c r="U258" s="172"/>
      <c r="V258" s="169"/>
      <c r="W258" s="169"/>
    </row>
    <row r="259" spans="1:23">
      <c r="A259" s="12"/>
      <c r="B259" s="387" t="s">
        <v>497</v>
      </c>
      <c r="C259" s="184" t="s">
        <v>498</v>
      </c>
      <c r="D259" s="185">
        <v>2.3286120000000001</v>
      </c>
      <c r="E259" s="186">
        <v>3.4914907407407405</v>
      </c>
      <c r="F259" s="327">
        <v>18485.596264726202</v>
      </c>
      <c r="G259" s="329">
        <v>19248.9264076092</v>
      </c>
      <c r="H259" s="329">
        <v>20012.256550492202</v>
      </c>
      <c r="I259" s="482">
        <v>21157.251764816705</v>
      </c>
      <c r="J259" s="329">
        <v>22456.1364445709</v>
      </c>
      <c r="K259" s="339">
        <v>24239.216964599404</v>
      </c>
      <c r="L259" s="340">
        <v>26691.510856578097</v>
      </c>
      <c r="M259" s="20"/>
      <c r="N259" s="155"/>
      <c r="O259" s="167"/>
      <c r="P259" s="167"/>
      <c r="Q259" s="167"/>
      <c r="R259" s="172"/>
      <c r="S259" s="172"/>
      <c r="T259" s="172"/>
      <c r="U259" s="172"/>
      <c r="V259" s="169"/>
      <c r="W259" s="169"/>
    </row>
    <row r="260" spans="1:23">
      <c r="A260" s="10"/>
      <c r="B260" s="387" t="s">
        <v>499</v>
      </c>
      <c r="C260" s="184" t="s">
        <v>500</v>
      </c>
      <c r="D260" s="185">
        <v>2.2957220000000005</v>
      </c>
      <c r="E260" s="186">
        <v>3.4423148148148144</v>
      </c>
      <c r="F260" s="327">
        <v>18230.120207017684</v>
      </c>
      <c r="G260" s="329">
        <v>18982.699221127685</v>
      </c>
      <c r="H260" s="329">
        <v>19735.278235237682</v>
      </c>
      <c r="I260" s="482">
        <v>20864.146756402686</v>
      </c>
      <c r="J260" s="329">
        <v>22144.629528285725</v>
      </c>
      <c r="K260" s="339">
        <v>23902.467850787529</v>
      </c>
      <c r="L260" s="340">
        <v>26320.112941765565</v>
      </c>
      <c r="M260" s="20"/>
      <c r="N260" s="155"/>
      <c r="O260" s="167"/>
      <c r="P260" s="167"/>
      <c r="Q260" s="167"/>
      <c r="R260" s="172"/>
      <c r="S260" s="172"/>
      <c r="T260" s="172"/>
      <c r="U260" s="172"/>
      <c r="V260" s="169"/>
      <c r="W260" s="169"/>
    </row>
    <row r="261" spans="1:23">
      <c r="A261" s="10"/>
      <c r="B261" s="387" t="s">
        <v>501</v>
      </c>
      <c r="C261" s="184" t="s">
        <v>502</v>
      </c>
      <c r="D261" s="185">
        <v>2.262832</v>
      </c>
      <c r="E261" s="186">
        <v>3.3931388888888887</v>
      </c>
      <c r="F261" s="327">
        <v>17974.644149309162</v>
      </c>
      <c r="G261" s="329">
        <v>18716.472034646165</v>
      </c>
      <c r="H261" s="329">
        <v>19458.299919983165</v>
      </c>
      <c r="I261" s="482">
        <v>20571.041747988667</v>
      </c>
      <c r="J261" s="329">
        <v>21833.122612000541</v>
      </c>
      <c r="K261" s="339">
        <v>23565.718736975643</v>
      </c>
      <c r="L261" s="340">
        <v>25948.715026953028</v>
      </c>
      <c r="M261" s="5"/>
      <c r="N261" s="155"/>
      <c r="O261" s="167"/>
      <c r="P261" s="167"/>
      <c r="Q261" s="167"/>
      <c r="R261" s="172"/>
      <c r="S261" s="172"/>
      <c r="T261" s="172"/>
      <c r="U261" s="172"/>
      <c r="V261" s="169"/>
      <c r="W261" s="169"/>
    </row>
    <row r="262" spans="1:23">
      <c r="A262" s="19"/>
      <c r="B262" s="387" t="s">
        <v>503</v>
      </c>
      <c r="C262" s="184" t="s">
        <v>504</v>
      </c>
      <c r="D262" s="185">
        <v>2.2299420000000003</v>
      </c>
      <c r="E262" s="186">
        <v>3.3439629629629626</v>
      </c>
      <c r="F262" s="327">
        <v>17719.168091600648</v>
      </c>
      <c r="G262" s="329">
        <v>18450.244848164642</v>
      </c>
      <c r="H262" s="329">
        <v>19181.321604728641</v>
      </c>
      <c r="I262" s="482">
        <v>20277.936739574641</v>
      </c>
      <c r="J262" s="329">
        <v>21521.615695715365</v>
      </c>
      <c r="K262" s="339">
        <v>23228.969623163761</v>
      </c>
      <c r="L262" s="340">
        <v>25577.317112140485</v>
      </c>
      <c r="M262" s="18"/>
      <c r="N262" s="155"/>
      <c r="O262" s="167"/>
      <c r="P262" s="167"/>
      <c r="Q262" s="167"/>
      <c r="R262" s="172"/>
      <c r="S262" s="172"/>
      <c r="T262" s="172"/>
      <c r="U262" s="172"/>
      <c r="V262" s="169"/>
      <c r="W262" s="169"/>
    </row>
    <row r="263" spans="1:23" ht="15.75" thickBot="1">
      <c r="A263" s="4"/>
      <c r="B263" s="388" t="s">
        <v>505</v>
      </c>
      <c r="C263" s="192" t="s">
        <v>506</v>
      </c>
      <c r="D263" s="193">
        <v>2.1970520000000002</v>
      </c>
      <c r="E263" s="194">
        <v>3.2947870370370369</v>
      </c>
      <c r="F263" s="352">
        <v>17463.692033892126</v>
      </c>
      <c r="G263" s="353">
        <v>18184.01766168312</v>
      </c>
      <c r="H263" s="353">
        <v>18904.343289474124</v>
      </c>
      <c r="I263" s="488">
        <v>19984.831731160622</v>
      </c>
      <c r="J263" s="353">
        <v>21210.108779430186</v>
      </c>
      <c r="K263" s="354">
        <v>22892.220509351882</v>
      </c>
      <c r="L263" s="355">
        <v>25205.919197327945</v>
      </c>
      <c r="M263" s="18"/>
      <c r="N263" s="155"/>
      <c r="O263" s="167"/>
      <c r="P263" s="167"/>
      <c r="Q263" s="167"/>
      <c r="R263" s="172"/>
      <c r="S263" s="172"/>
      <c r="T263" s="172"/>
      <c r="U263" s="172"/>
      <c r="V263" s="169"/>
      <c r="W263" s="169"/>
    </row>
    <row r="264" spans="1:23">
      <c r="A264" s="12"/>
      <c r="B264" s="385" t="s">
        <v>507</v>
      </c>
      <c r="C264" s="200" t="s">
        <v>508</v>
      </c>
      <c r="D264" s="201">
        <v>2.1641620000000001</v>
      </c>
      <c r="E264" s="202">
        <v>3.2456111111111108</v>
      </c>
      <c r="F264" s="347">
        <v>16853.428726674603</v>
      </c>
      <c r="G264" s="348">
        <v>17208.215976183601</v>
      </c>
      <c r="H264" s="348">
        <v>17917.790475201604</v>
      </c>
      <c r="I264" s="487">
        <v>18627.364974219599</v>
      </c>
      <c r="J264" s="348">
        <v>19336.939473237602</v>
      </c>
      <c r="K264" s="349">
        <v>20898.601863144999</v>
      </c>
      <c r="L264" s="350">
        <v>22910.258645049002</v>
      </c>
      <c r="M264" s="11"/>
      <c r="N264" s="155"/>
      <c r="O264" s="167"/>
      <c r="P264" s="167"/>
      <c r="Q264" s="167"/>
      <c r="R264" s="172"/>
      <c r="S264" s="172"/>
      <c r="T264" s="172"/>
      <c r="U264" s="172"/>
      <c r="V264" s="169"/>
      <c r="W264" s="169"/>
    </row>
    <row r="265" spans="1:23">
      <c r="A265" s="12"/>
      <c r="B265" s="387" t="s">
        <v>509</v>
      </c>
      <c r="C265" s="184" t="s">
        <v>510</v>
      </c>
      <c r="D265" s="185">
        <v>2.1312720000000005</v>
      </c>
      <c r="E265" s="186">
        <v>3.1964351851851851</v>
      </c>
      <c r="F265" s="327">
        <v>16603.328233352582</v>
      </c>
      <c r="G265" s="329">
        <v>16952.739918475079</v>
      </c>
      <c r="H265" s="329">
        <v>17651.563288720081</v>
      </c>
      <c r="I265" s="482">
        <v>18350.386658965082</v>
      </c>
      <c r="J265" s="329">
        <v>19049.210029210084</v>
      </c>
      <c r="K265" s="339">
        <v>20587.094946859826</v>
      </c>
      <c r="L265" s="340">
        <v>22568.133966850615</v>
      </c>
      <c r="M265" s="20"/>
      <c r="N265" s="155"/>
      <c r="O265" s="167"/>
      <c r="P265" s="167"/>
      <c r="Q265" s="167"/>
      <c r="R265" s="172"/>
      <c r="S265" s="172"/>
      <c r="T265" s="172"/>
      <c r="U265" s="172"/>
      <c r="V265" s="169"/>
      <c r="W265" s="169"/>
    </row>
    <row r="266" spans="1:23">
      <c r="A266" s="10"/>
      <c r="B266" s="387" t="s">
        <v>511</v>
      </c>
      <c r="C266" s="184" t="s">
        <v>512</v>
      </c>
      <c r="D266" s="185">
        <v>2.098382</v>
      </c>
      <c r="E266" s="186">
        <v>3.1472592592592594</v>
      </c>
      <c r="F266" s="327">
        <v>16353.227740030561</v>
      </c>
      <c r="G266" s="329">
        <v>16697.263860766561</v>
      </c>
      <c r="H266" s="329">
        <v>17385.336102238565</v>
      </c>
      <c r="I266" s="482">
        <v>18073.408343710562</v>
      </c>
      <c r="J266" s="329">
        <v>18761.480585182569</v>
      </c>
      <c r="K266" s="339">
        <v>20275.588030574643</v>
      </c>
      <c r="L266" s="340">
        <v>22226.009288652247</v>
      </c>
      <c r="M266" s="11"/>
      <c r="N266" s="155"/>
      <c r="O266" s="167"/>
      <c r="P266" s="167"/>
      <c r="Q266" s="167"/>
      <c r="R266" s="172"/>
      <c r="S266" s="172"/>
      <c r="T266" s="172"/>
      <c r="U266" s="172"/>
      <c r="V266" s="169"/>
      <c r="W266" s="169"/>
    </row>
    <row r="267" spans="1:23">
      <c r="A267" s="4"/>
      <c r="B267" s="387" t="s">
        <v>513</v>
      </c>
      <c r="C267" s="184" t="s">
        <v>514</v>
      </c>
      <c r="D267" s="185">
        <v>2.0654919999999999</v>
      </c>
      <c r="E267" s="186">
        <v>3.0980833333333329</v>
      </c>
      <c r="F267" s="327">
        <v>16103.127246708542</v>
      </c>
      <c r="G267" s="329">
        <v>16441.78780305804</v>
      </c>
      <c r="H267" s="329">
        <v>17119.108915757042</v>
      </c>
      <c r="I267" s="482">
        <v>17796.430028456041</v>
      </c>
      <c r="J267" s="329">
        <v>18473.751141155037</v>
      </c>
      <c r="K267" s="339">
        <v>19964.08111428946</v>
      </c>
      <c r="L267" s="340">
        <v>21883.884610453864</v>
      </c>
      <c r="M267" s="11"/>
      <c r="N267" s="155"/>
      <c r="O267" s="167"/>
      <c r="P267" s="167"/>
      <c r="Q267" s="167"/>
      <c r="R267" s="172"/>
      <c r="S267" s="172"/>
      <c r="T267" s="172"/>
      <c r="U267" s="172"/>
      <c r="V267" s="169"/>
      <c r="W267" s="169"/>
    </row>
    <row r="268" spans="1:23">
      <c r="A268" s="4"/>
      <c r="B268" s="387" t="s">
        <v>515</v>
      </c>
      <c r="C268" s="184" t="s">
        <v>516</v>
      </c>
      <c r="D268" s="185">
        <v>2.0326020000000002</v>
      </c>
      <c r="E268" s="186">
        <v>3.0489074074074072</v>
      </c>
      <c r="F268" s="327">
        <v>15853.026753386523</v>
      </c>
      <c r="G268" s="329">
        <v>16186.311745349518</v>
      </c>
      <c r="H268" s="329">
        <v>16852.881729275519</v>
      </c>
      <c r="I268" s="482">
        <v>17519.451713201521</v>
      </c>
      <c r="J268" s="329">
        <v>18186.021697127522</v>
      </c>
      <c r="K268" s="339">
        <v>19652.57419800428</v>
      </c>
      <c r="L268" s="340">
        <v>21541.759932255489</v>
      </c>
      <c r="M268" s="20"/>
      <c r="N268" s="155"/>
      <c r="O268" s="167"/>
      <c r="P268" s="167"/>
      <c r="Q268" s="167"/>
      <c r="R268" s="172"/>
      <c r="S268" s="172"/>
      <c r="T268" s="172"/>
      <c r="U268" s="172"/>
      <c r="V268" s="169"/>
      <c r="W268" s="169"/>
    </row>
    <row r="269" spans="1:23" ht="15.75" thickBot="1">
      <c r="A269" s="19"/>
      <c r="B269" s="388" t="s">
        <v>517</v>
      </c>
      <c r="C269" s="192" t="s">
        <v>518</v>
      </c>
      <c r="D269" s="193">
        <v>1.9997120000000002</v>
      </c>
      <c r="E269" s="194">
        <v>2.9997314814814811</v>
      </c>
      <c r="F269" s="352">
        <v>15602.926260064503</v>
      </c>
      <c r="G269" s="353">
        <v>15930.835687641</v>
      </c>
      <c r="H269" s="353">
        <v>16586.654542794004</v>
      </c>
      <c r="I269" s="488">
        <v>17242.473397947004</v>
      </c>
      <c r="J269" s="353">
        <v>17898.292253100008</v>
      </c>
      <c r="K269" s="354">
        <v>19341.067281719101</v>
      </c>
      <c r="L269" s="355">
        <v>21199.635254057102</v>
      </c>
      <c r="M269" s="11"/>
      <c r="N269" s="155"/>
      <c r="O269" s="167"/>
      <c r="P269" s="167"/>
      <c r="Q269" s="167"/>
      <c r="R269" s="172"/>
      <c r="S269" s="172"/>
      <c r="T269" s="172"/>
      <c r="U269" s="172"/>
      <c r="V269" s="169"/>
      <c r="W269" s="169"/>
    </row>
    <row r="270" spans="1:23">
      <c r="A270" s="12"/>
      <c r="B270" s="385" t="s">
        <v>519</v>
      </c>
      <c r="C270" s="200" t="s">
        <v>520</v>
      </c>
      <c r="D270" s="201">
        <v>1.9668220000000003</v>
      </c>
      <c r="E270" s="202">
        <v>2.9505555555555554</v>
      </c>
      <c r="F270" s="347">
        <v>15030.291903552481</v>
      </c>
      <c r="G270" s="348">
        <v>15352.825766742484</v>
      </c>
      <c r="H270" s="348">
        <v>15675.35962993248</v>
      </c>
      <c r="I270" s="487">
        <v>16320.427356312481</v>
      </c>
      <c r="J270" s="348">
        <v>16965.49508269248</v>
      </c>
      <c r="K270" s="349">
        <v>17610.562809072482</v>
      </c>
      <c r="L270" s="350">
        <v>19029.560365433925</v>
      </c>
      <c r="M270" s="5"/>
      <c r="N270" s="155"/>
      <c r="O270" s="167"/>
      <c r="P270" s="167"/>
      <c r="Q270" s="167"/>
      <c r="R270" s="172"/>
      <c r="S270" s="172"/>
      <c r="T270" s="172"/>
      <c r="U270" s="172"/>
      <c r="V270" s="169"/>
      <c r="W270" s="169"/>
    </row>
    <row r="271" spans="1:23">
      <c r="A271" s="19"/>
      <c r="B271" s="387" t="s">
        <v>521</v>
      </c>
      <c r="C271" s="184" t="s">
        <v>522</v>
      </c>
      <c r="D271" s="185">
        <v>1.9339320000000002</v>
      </c>
      <c r="E271" s="186">
        <v>2.9013796296296297</v>
      </c>
      <c r="F271" s="327">
        <v>14785.566974616964</v>
      </c>
      <c r="G271" s="329">
        <v>15102.725273420465</v>
      </c>
      <c r="H271" s="329">
        <v>15419.883572223962</v>
      </c>
      <c r="I271" s="482">
        <v>16054.200169830963</v>
      </c>
      <c r="J271" s="329">
        <v>16688.516767437966</v>
      </c>
      <c r="K271" s="339">
        <v>17322.83336504496</v>
      </c>
      <c r="L271" s="340">
        <v>18718.053449148745</v>
      </c>
      <c r="M271" s="18"/>
      <c r="N271" s="155"/>
      <c r="O271" s="167"/>
      <c r="P271" s="167"/>
      <c r="Q271" s="167"/>
      <c r="R271" s="172"/>
      <c r="S271" s="172"/>
      <c r="T271" s="172"/>
      <c r="U271" s="172"/>
      <c r="V271" s="169"/>
      <c r="W271" s="169"/>
    </row>
    <row r="272" spans="1:23">
      <c r="A272" s="19"/>
      <c r="B272" s="387" t="s">
        <v>523</v>
      </c>
      <c r="C272" s="184" t="s">
        <v>524</v>
      </c>
      <c r="D272" s="185">
        <v>1.9010420000000003</v>
      </c>
      <c r="E272" s="186">
        <v>2.8522037037037036</v>
      </c>
      <c r="F272" s="327">
        <v>14540.84204568144</v>
      </c>
      <c r="G272" s="329">
        <v>14852.624780098444</v>
      </c>
      <c r="H272" s="329">
        <v>15164.407514515444</v>
      </c>
      <c r="I272" s="482">
        <v>15787.972983349442</v>
      </c>
      <c r="J272" s="329">
        <v>16411.538452183442</v>
      </c>
      <c r="K272" s="339">
        <v>17035.103921017446</v>
      </c>
      <c r="L272" s="340">
        <v>18406.546532863562</v>
      </c>
      <c r="M272" s="18"/>
      <c r="N272" s="155"/>
      <c r="O272" s="167"/>
      <c r="P272" s="167"/>
      <c r="Q272" s="167"/>
      <c r="R272" s="172"/>
      <c r="S272" s="172"/>
      <c r="T272" s="172"/>
      <c r="U272" s="172"/>
      <c r="V272" s="169"/>
      <c r="W272" s="169"/>
    </row>
    <row r="273" spans="1:23">
      <c r="A273" s="12"/>
      <c r="B273" s="387" t="s">
        <v>525</v>
      </c>
      <c r="C273" s="184" t="s">
        <v>526</v>
      </c>
      <c r="D273" s="185">
        <v>1.868152</v>
      </c>
      <c r="E273" s="186">
        <v>2.8030277777777779</v>
      </c>
      <c r="F273" s="327">
        <v>14296.117116745922</v>
      </c>
      <c r="G273" s="329">
        <v>14602.524286776426</v>
      </c>
      <c r="H273" s="329">
        <v>14908.931456806926</v>
      </c>
      <c r="I273" s="482">
        <v>15521.745796867926</v>
      </c>
      <c r="J273" s="329">
        <v>16134.560136928923</v>
      </c>
      <c r="K273" s="339">
        <v>16747.374476989924</v>
      </c>
      <c r="L273" s="340">
        <v>18095.039616578382</v>
      </c>
      <c r="M273" s="20"/>
      <c r="N273" s="155"/>
      <c r="O273" s="167"/>
      <c r="P273" s="167"/>
      <c r="Q273" s="167"/>
      <c r="R273" s="172"/>
      <c r="S273" s="172"/>
      <c r="T273" s="172"/>
      <c r="U273" s="172"/>
      <c r="V273" s="169"/>
      <c r="W273" s="169"/>
    </row>
    <row r="274" spans="1:23">
      <c r="A274" s="19"/>
      <c r="B274" s="387" t="s">
        <v>527</v>
      </c>
      <c r="C274" s="184" t="s">
        <v>528</v>
      </c>
      <c r="D274" s="185">
        <v>1.8352620000000002</v>
      </c>
      <c r="E274" s="186">
        <v>2.7538518518518513</v>
      </c>
      <c r="F274" s="327">
        <v>14051.392187810403</v>
      </c>
      <c r="G274" s="329">
        <v>14352.423793454403</v>
      </c>
      <c r="H274" s="329">
        <v>14653.455399098404</v>
      </c>
      <c r="I274" s="482">
        <v>15255.518610386398</v>
      </c>
      <c r="J274" s="329">
        <v>15857.581821674403</v>
      </c>
      <c r="K274" s="339">
        <v>16459.645032962399</v>
      </c>
      <c r="L274" s="340">
        <v>17783.532700293206</v>
      </c>
      <c r="M274" s="11"/>
      <c r="N274" s="155"/>
      <c r="O274" s="167"/>
      <c r="P274" s="167"/>
      <c r="Q274" s="167"/>
      <c r="R274" s="172"/>
      <c r="S274" s="172"/>
      <c r="T274" s="172"/>
      <c r="U274" s="172"/>
      <c r="V274" s="169"/>
      <c r="W274" s="169"/>
    </row>
    <row r="275" spans="1:23" ht="15.75" thickBot="1">
      <c r="A275" s="10"/>
      <c r="B275" s="388" t="s">
        <v>529</v>
      </c>
      <c r="C275" s="192" t="s">
        <v>530</v>
      </c>
      <c r="D275" s="193">
        <v>1.8023720000000001</v>
      </c>
      <c r="E275" s="194">
        <v>2.7046759259259257</v>
      </c>
      <c r="F275" s="352">
        <v>13806.667258874881</v>
      </c>
      <c r="G275" s="353">
        <v>14102.323300132382</v>
      </c>
      <c r="H275" s="353">
        <v>14397.979341389882</v>
      </c>
      <c r="I275" s="488">
        <v>14989.291423904882</v>
      </c>
      <c r="J275" s="353">
        <v>15580.603506419879</v>
      </c>
      <c r="K275" s="354">
        <v>16171.915588934886</v>
      </c>
      <c r="L275" s="355">
        <v>17472.025784008019</v>
      </c>
      <c r="M275" s="11"/>
      <c r="N275" s="155"/>
      <c r="O275" s="167"/>
      <c r="P275" s="167"/>
      <c r="Q275" s="167"/>
      <c r="R275" s="172"/>
      <c r="S275" s="172"/>
      <c r="T275" s="172"/>
      <c r="U275" s="172"/>
      <c r="V275" s="169"/>
      <c r="W275" s="169"/>
    </row>
    <row r="276" spans="1:23">
      <c r="A276" s="4"/>
      <c r="B276" s="385" t="s">
        <v>531</v>
      </c>
      <c r="C276" s="200" t="s">
        <v>532</v>
      </c>
      <c r="D276" s="201">
        <v>1.7694820000000002</v>
      </c>
      <c r="E276" s="202">
        <v>2.6555</v>
      </c>
      <c r="F276" s="427">
        <v>13271.661853068361</v>
      </c>
      <c r="G276" s="348">
        <v>13561.942329939362</v>
      </c>
      <c r="H276" s="348">
        <v>13852.222806810363</v>
      </c>
      <c r="I276" s="487">
        <v>14142.503283681363</v>
      </c>
      <c r="J276" s="348">
        <v>14432.78376055236</v>
      </c>
      <c r="K276" s="349">
        <v>15013.344714294362</v>
      </c>
      <c r="L276" s="350">
        <v>15884.186144907366</v>
      </c>
      <c r="M276" s="20"/>
      <c r="N276" s="155"/>
      <c r="O276" s="167"/>
      <c r="P276" s="167"/>
      <c r="Q276" s="167"/>
      <c r="R276" s="172"/>
      <c r="S276" s="172"/>
      <c r="T276" s="172"/>
      <c r="U276" s="172"/>
      <c r="V276" s="169"/>
      <c r="W276" s="169"/>
    </row>
    <row r="277" spans="1:23">
      <c r="A277" s="10"/>
      <c r="B277" s="387" t="s">
        <v>533</v>
      </c>
      <c r="C277" s="184" t="s">
        <v>534</v>
      </c>
      <c r="D277" s="185">
        <v>1.7365920000000001</v>
      </c>
      <c r="E277" s="186">
        <v>2.6063240740740738</v>
      </c>
      <c r="F277" s="376">
        <v>13032.312488519343</v>
      </c>
      <c r="G277" s="329">
        <v>13317.21740100384</v>
      </c>
      <c r="H277" s="329">
        <v>13602.122313488338</v>
      </c>
      <c r="I277" s="482">
        <v>13887.027225972843</v>
      </c>
      <c r="J277" s="329">
        <v>14171.932138457341</v>
      </c>
      <c r="K277" s="339">
        <v>14741.741963426342</v>
      </c>
      <c r="L277" s="340">
        <v>15596.456700879844</v>
      </c>
      <c r="M277" s="5"/>
      <c r="N277" s="155"/>
      <c r="O277" s="167"/>
      <c r="P277" s="167"/>
      <c r="Q277" s="167"/>
      <c r="R277" s="172"/>
      <c r="S277" s="172"/>
      <c r="T277" s="172"/>
      <c r="U277" s="172"/>
      <c r="V277" s="169"/>
      <c r="W277" s="169"/>
    </row>
    <row r="278" spans="1:23">
      <c r="A278" s="10"/>
      <c r="B278" s="387" t="s">
        <v>535</v>
      </c>
      <c r="C278" s="184" t="s">
        <v>536</v>
      </c>
      <c r="D278" s="185">
        <v>1.703702</v>
      </c>
      <c r="E278" s="186">
        <v>2.5571481481481482</v>
      </c>
      <c r="F278" s="376">
        <v>12792.963123970325</v>
      </c>
      <c r="G278" s="329">
        <v>13072.492472068327</v>
      </c>
      <c r="H278" s="329">
        <v>13352.021820166323</v>
      </c>
      <c r="I278" s="482">
        <v>13631.551168264321</v>
      </c>
      <c r="J278" s="329">
        <v>13911.080516362321</v>
      </c>
      <c r="K278" s="339">
        <v>14470.139212558322</v>
      </c>
      <c r="L278" s="340">
        <v>15308.727256852322</v>
      </c>
      <c r="M278" s="18"/>
      <c r="N278" s="155"/>
      <c r="O278" s="167"/>
      <c r="P278" s="167"/>
      <c r="Q278" s="167"/>
      <c r="R278" s="172"/>
      <c r="S278" s="172"/>
      <c r="T278" s="172"/>
      <c r="U278" s="172"/>
      <c r="V278" s="169"/>
      <c r="W278" s="169"/>
    </row>
    <row r="279" spans="1:23">
      <c r="A279" s="10"/>
      <c r="B279" s="387" t="s">
        <v>537</v>
      </c>
      <c r="C279" s="184" t="s">
        <v>538</v>
      </c>
      <c r="D279" s="185">
        <v>1.6708120000000002</v>
      </c>
      <c r="E279" s="186">
        <v>2.507972222222222</v>
      </c>
      <c r="F279" s="376">
        <v>12553.613759421305</v>
      </c>
      <c r="G279" s="329">
        <v>12827.767543132804</v>
      </c>
      <c r="H279" s="329">
        <v>13101.921326844304</v>
      </c>
      <c r="I279" s="482">
        <v>13376.075110555803</v>
      </c>
      <c r="J279" s="329">
        <v>13650.228894267304</v>
      </c>
      <c r="K279" s="339">
        <v>14198.536461690303</v>
      </c>
      <c r="L279" s="340">
        <v>15020.9978128248</v>
      </c>
      <c r="M279" s="21"/>
      <c r="N279" s="155"/>
      <c r="O279" s="167"/>
      <c r="P279" s="167"/>
      <c r="Q279" s="167"/>
      <c r="R279" s="172"/>
      <c r="S279" s="172"/>
      <c r="T279" s="172"/>
      <c r="U279" s="172"/>
      <c r="V279" s="169"/>
      <c r="W279" s="169"/>
    </row>
    <row r="280" spans="1:23">
      <c r="A280" s="4"/>
      <c r="B280" s="387" t="s">
        <v>539</v>
      </c>
      <c r="C280" s="184" t="s">
        <v>540</v>
      </c>
      <c r="D280" s="185">
        <v>1.6379220000000003</v>
      </c>
      <c r="E280" s="186">
        <v>2.4587962962962964</v>
      </c>
      <c r="F280" s="376">
        <v>12314.264394872283</v>
      </c>
      <c r="G280" s="329">
        <v>12583.042614197282</v>
      </c>
      <c r="H280" s="329">
        <v>12851.820833522283</v>
      </c>
      <c r="I280" s="482">
        <v>13120.599052847283</v>
      </c>
      <c r="J280" s="329">
        <v>13389.377272172283</v>
      </c>
      <c r="K280" s="339">
        <v>13926.933710822283</v>
      </c>
      <c r="L280" s="340">
        <v>14733.26836879728</v>
      </c>
      <c r="M280" s="22"/>
      <c r="N280" s="155"/>
      <c r="O280" s="167"/>
      <c r="P280" s="167"/>
      <c r="Q280" s="167"/>
      <c r="R280" s="172"/>
      <c r="S280" s="172"/>
      <c r="T280" s="172"/>
      <c r="U280" s="172"/>
      <c r="V280" s="169"/>
      <c r="W280" s="169"/>
    </row>
    <row r="281" spans="1:23" ht="15.75" thickBot="1">
      <c r="A281" s="12"/>
      <c r="B281" s="388" t="s">
        <v>541</v>
      </c>
      <c r="C281" s="192" t="s">
        <v>542</v>
      </c>
      <c r="D281" s="193">
        <v>1.605032</v>
      </c>
      <c r="E281" s="194">
        <v>2.4096203703703702</v>
      </c>
      <c r="F281" s="425">
        <v>12074.91503032326</v>
      </c>
      <c r="G281" s="353">
        <v>12338.317685261762</v>
      </c>
      <c r="H281" s="353">
        <v>12601.72034020026</v>
      </c>
      <c r="I281" s="488">
        <v>12865.122995138761</v>
      </c>
      <c r="J281" s="353">
        <v>13128.525650077263</v>
      </c>
      <c r="K281" s="354">
        <v>13655.330959954263</v>
      </c>
      <c r="L281" s="355">
        <v>14445.538924769762</v>
      </c>
      <c r="M281" s="23"/>
      <c r="N281" s="155"/>
      <c r="O281" s="167"/>
      <c r="P281" s="167"/>
      <c r="Q281" s="167"/>
      <c r="R281" s="172"/>
      <c r="S281" s="172"/>
      <c r="T281" s="172"/>
      <c r="U281" s="172"/>
      <c r="V281" s="169"/>
      <c r="W281" s="169"/>
    </row>
    <row r="282" spans="1:23">
      <c r="A282" s="12"/>
      <c r="B282" s="385" t="s">
        <v>543</v>
      </c>
      <c r="C282" s="200" t="s">
        <v>544</v>
      </c>
      <c r="D282" s="201">
        <v>1.5721420000000002</v>
      </c>
      <c r="E282" s="202">
        <v>2.3604444444444441</v>
      </c>
      <c r="F282" s="427">
        <v>11319.511484670242</v>
      </c>
      <c r="G282" s="348">
        <v>11577.538575222243</v>
      </c>
      <c r="H282" s="348">
        <v>11577.538575222243</v>
      </c>
      <c r="I282" s="487">
        <v>11835.565665774244</v>
      </c>
      <c r="J282" s="348">
        <v>12093.592756326241</v>
      </c>
      <c r="K282" s="349">
        <v>12609.646937430238</v>
      </c>
      <c r="L282" s="350">
        <v>13125.70111853424</v>
      </c>
      <c r="M282" s="22"/>
      <c r="N282" s="155"/>
      <c r="O282" s="167"/>
      <c r="P282" s="167"/>
      <c r="Q282" s="167"/>
      <c r="R282" s="172"/>
      <c r="S282" s="172"/>
      <c r="T282" s="172"/>
      <c r="U282" s="172"/>
      <c r="V282" s="169"/>
      <c r="W282" s="169"/>
    </row>
    <row r="283" spans="1:23">
      <c r="A283" s="10"/>
      <c r="B283" s="387" t="s">
        <v>545</v>
      </c>
      <c r="C283" s="184" t="s">
        <v>546</v>
      </c>
      <c r="D283" s="185">
        <v>1.5392520000000001</v>
      </c>
      <c r="E283" s="186">
        <v>2.3112685185185184</v>
      </c>
      <c r="F283" s="376">
        <v>11090.913248894223</v>
      </c>
      <c r="G283" s="329">
        <v>11343.564775059724</v>
      </c>
      <c r="H283" s="329">
        <v>11343.564775059724</v>
      </c>
      <c r="I283" s="482">
        <v>11596.216301225226</v>
      </c>
      <c r="J283" s="329">
        <v>11848.867827390724</v>
      </c>
      <c r="K283" s="339">
        <v>12354.170879721722</v>
      </c>
      <c r="L283" s="340">
        <v>12859.473932052719</v>
      </c>
      <c r="M283" s="24"/>
      <c r="N283" s="155"/>
      <c r="O283" s="167"/>
      <c r="P283" s="167"/>
      <c r="Q283" s="167"/>
      <c r="R283" s="172"/>
      <c r="S283" s="172"/>
      <c r="T283" s="172"/>
      <c r="U283" s="172"/>
      <c r="V283" s="169"/>
      <c r="W283" s="169"/>
    </row>
    <row r="284" spans="1:23">
      <c r="A284" s="4"/>
      <c r="B284" s="387" t="s">
        <v>547</v>
      </c>
      <c r="C284" s="184" t="s">
        <v>548</v>
      </c>
      <c r="D284" s="185">
        <v>1.506362</v>
      </c>
      <c r="E284" s="186">
        <v>2.2620925925925923</v>
      </c>
      <c r="F284" s="376">
        <v>10862.315013118201</v>
      </c>
      <c r="G284" s="329">
        <v>11109.590974897203</v>
      </c>
      <c r="H284" s="329">
        <v>11109.590974897203</v>
      </c>
      <c r="I284" s="482">
        <v>11356.866936676201</v>
      </c>
      <c r="J284" s="329">
        <v>11604.1428984552</v>
      </c>
      <c r="K284" s="339">
        <v>12098.6948220132</v>
      </c>
      <c r="L284" s="340">
        <v>12593.246745571201</v>
      </c>
      <c r="M284" s="7"/>
      <c r="N284" s="155"/>
      <c r="O284" s="167"/>
      <c r="P284" s="167"/>
      <c r="Q284" s="167"/>
      <c r="R284" s="172"/>
      <c r="S284" s="172"/>
      <c r="T284" s="172"/>
      <c r="U284" s="172"/>
      <c r="V284" s="169"/>
      <c r="W284" s="169"/>
    </row>
    <row r="285" spans="1:23">
      <c r="A285" s="4"/>
      <c r="B285" s="387" t="s">
        <v>549</v>
      </c>
      <c r="C285" s="184" t="s">
        <v>550</v>
      </c>
      <c r="D285" s="185">
        <v>1.4734720000000003</v>
      </c>
      <c r="E285" s="186">
        <v>2.2129166666666666</v>
      </c>
      <c r="F285" s="376">
        <v>10633.716777342181</v>
      </c>
      <c r="G285" s="329">
        <v>10875.61717473468</v>
      </c>
      <c r="H285" s="329">
        <v>10875.61717473468</v>
      </c>
      <c r="I285" s="482">
        <v>11117.517572127181</v>
      </c>
      <c r="J285" s="329">
        <v>11359.417969519682</v>
      </c>
      <c r="K285" s="339">
        <v>11843.218764304682</v>
      </c>
      <c r="L285" s="340">
        <v>12327.019559089684</v>
      </c>
      <c r="M285" s="9"/>
      <c r="N285" s="155"/>
      <c r="O285" s="167"/>
      <c r="P285" s="167"/>
      <c r="Q285" s="167"/>
      <c r="R285" s="172"/>
      <c r="S285" s="172"/>
      <c r="T285" s="172"/>
      <c r="U285" s="172"/>
      <c r="V285" s="169"/>
      <c r="W285" s="169"/>
    </row>
    <row r="286" spans="1:23">
      <c r="A286" s="19"/>
      <c r="B286" s="387" t="s">
        <v>551</v>
      </c>
      <c r="C286" s="184" t="s">
        <v>552</v>
      </c>
      <c r="D286" s="185">
        <v>1.4405820000000003</v>
      </c>
      <c r="E286" s="186">
        <v>2.163740740740741</v>
      </c>
      <c r="F286" s="376">
        <v>10405.118541566162</v>
      </c>
      <c r="G286" s="329">
        <v>10641.643374572157</v>
      </c>
      <c r="H286" s="329">
        <v>10641.643374572157</v>
      </c>
      <c r="I286" s="482">
        <v>10878.168207578165</v>
      </c>
      <c r="J286" s="329">
        <v>11114.693040584163</v>
      </c>
      <c r="K286" s="339">
        <v>11587.742706596162</v>
      </c>
      <c r="L286" s="340">
        <v>12060.792372608163</v>
      </c>
      <c r="M286" s="11"/>
      <c r="N286" s="155"/>
      <c r="O286" s="167"/>
      <c r="P286" s="167"/>
      <c r="Q286" s="167"/>
      <c r="R286" s="172"/>
      <c r="S286" s="172"/>
      <c r="T286" s="172"/>
      <c r="U286" s="172"/>
      <c r="V286" s="169"/>
      <c r="W286" s="169"/>
    </row>
    <row r="287" spans="1:23" ht="15.75" thickBot="1">
      <c r="A287" s="19"/>
      <c r="B287" s="388" t="s">
        <v>553</v>
      </c>
      <c r="C287" s="192" t="s">
        <v>554</v>
      </c>
      <c r="D287" s="193">
        <v>1.4076920000000002</v>
      </c>
      <c r="E287" s="194">
        <v>2.1145648148148144</v>
      </c>
      <c r="F287" s="425">
        <v>10176.520305790144</v>
      </c>
      <c r="G287" s="353">
        <v>10407.66957440964</v>
      </c>
      <c r="H287" s="353">
        <v>10407.66957440964</v>
      </c>
      <c r="I287" s="488">
        <v>10638.818843029139</v>
      </c>
      <c r="J287" s="353">
        <v>10869.968111648643</v>
      </c>
      <c r="K287" s="354">
        <v>11332.266648887638</v>
      </c>
      <c r="L287" s="355">
        <v>11794.565186126641</v>
      </c>
      <c r="M287" s="18"/>
      <c r="N287" s="155"/>
      <c r="O287" s="167"/>
      <c r="P287" s="167"/>
      <c r="Q287" s="167"/>
      <c r="R287" s="172"/>
      <c r="S287" s="172"/>
      <c r="T287" s="172"/>
      <c r="U287" s="172"/>
      <c r="V287" s="169"/>
      <c r="W287" s="169"/>
    </row>
    <row r="288" spans="1:23">
      <c r="A288" s="12"/>
      <c r="B288" s="385" t="s">
        <v>555</v>
      </c>
      <c r="C288" s="200" t="s">
        <v>556</v>
      </c>
      <c r="D288" s="201">
        <v>1.3748020000000001</v>
      </c>
      <c r="E288" s="202">
        <v>2.0653888888888887</v>
      </c>
      <c r="F288" s="427">
        <v>9774.4898548123801</v>
      </c>
      <c r="G288" s="348">
        <v>10000.263559045379</v>
      </c>
      <c r="H288" s="348">
        <v>10000.263559045379</v>
      </c>
      <c r="I288" s="487">
        <v>10226.03726327838</v>
      </c>
      <c r="J288" s="348">
        <v>10451.810967511379</v>
      </c>
      <c r="K288" s="349">
        <v>10677.58467174438</v>
      </c>
      <c r="L288" s="350">
        <v>10903.358375977383</v>
      </c>
      <c r="M288" s="5"/>
      <c r="N288" s="155"/>
      <c r="O288" s="167"/>
      <c r="P288" s="167"/>
      <c r="Q288" s="167"/>
      <c r="R288" s="172"/>
      <c r="S288" s="172"/>
      <c r="T288" s="172"/>
      <c r="U288" s="172"/>
      <c r="V288" s="169"/>
      <c r="W288" s="169"/>
    </row>
    <row r="289" spans="1:23">
      <c r="A289" s="4"/>
      <c r="B289" s="387" t="s">
        <v>557</v>
      </c>
      <c r="C289" s="184" t="s">
        <v>558</v>
      </c>
      <c r="D289" s="185">
        <v>1.3419120000000002</v>
      </c>
      <c r="E289" s="186">
        <v>2.0162129629629626</v>
      </c>
      <c r="F289" s="376">
        <v>9551.2671834228622</v>
      </c>
      <c r="G289" s="329">
        <v>9771.6653232693625</v>
      </c>
      <c r="H289" s="329">
        <v>9771.6653232693625</v>
      </c>
      <c r="I289" s="482">
        <v>9992.0634631158628</v>
      </c>
      <c r="J289" s="329">
        <v>10212.461602962359</v>
      </c>
      <c r="K289" s="339">
        <v>10432.859742808863</v>
      </c>
      <c r="L289" s="340">
        <v>10653.25788265536</v>
      </c>
      <c r="M289" s="20"/>
      <c r="N289" s="155"/>
      <c r="O289" s="167"/>
      <c r="P289" s="167"/>
      <c r="Q289" s="167"/>
      <c r="R289" s="172"/>
      <c r="S289" s="172"/>
      <c r="T289" s="172"/>
      <c r="U289" s="172"/>
      <c r="V289" s="169"/>
      <c r="W289" s="169"/>
    </row>
    <row r="290" spans="1:23">
      <c r="A290" s="19"/>
      <c r="B290" s="387" t="s">
        <v>559</v>
      </c>
      <c r="C290" s="184" t="s">
        <v>560</v>
      </c>
      <c r="D290" s="185">
        <v>1.3090220000000001</v>
      </c>
      <c r="E290" s="186">
        <v>1.9670370370370369</v>
      </c>
      <c r="F290" s="376">
        <v>9328.0445120333425</v>
      </c>
      <c r="G290" s="329">
        <v>9543.0670874933439</v>
      </c>
      <c r="H290" s="329">
        <v>9543.0670874933439</v>
      </c>
      <c r="I290" s="482">
        <v>9758.0896629533418</v>
      </c>
      <c r="J290" s="329">
        <v>9973.1122384133432</v>
      </c>
      <c r="K290" s="339">
        <v>10188.134813873343</v>
      </c>
      <c r="L290" s="340">
        <v>10403.157389333341</v>
      </c>
      <c r="M290" s="11"/>
      <c r="N290" s="155"/>
      <c r="O290" s="167"/>
      <c r="P290" s="167"/>
      <c r="Q290" s="167"/>
      <c r="R290" s="172"/>
      <c r="S290" s="172"/>
      <c r="T290" s="172"/>
      <c r="U290" s="172"/>
      <c r="V290" s="169"/>
      <c r="W290" s="169"/>
    </row>
    <row r="291" spans="1:23">
      <c r="A291" s="12"/>
      <c r="B291" s="387" t="s">
        <v>561</v>
      </c>
      <c r="C291" s="184" t="s">
        <v>562</v>
      </c>
      <c r="D291" s="185">
        <v>1.276132</v>
      </c>
      <c r="E291" s="186">
        <v>1.917861111111111</v>
      </c>
      <c r="F291" s="376">
        <v>9104.8218406438209</v>
      </c>
      <c r="G291" s="329">
        <v>9314.4688517173181</v>
      </c>
      <c r="H291" s="329">
        <v>9314.4688517173181</v>
      </c>
      <c r="I291" s="482">
        <v>9524.1158627908208</v>
      </c>
      <c r="J291" s="329">
        <v>9733.7628738643198</v>
      </c>
      <c r="K291" s="339">
        <v>9943.4098849378224</v>
      </c>
      <c r="L291" s="340">
        <v>10153.056896011321</v>
      </c>
      <c r="M291" s="11"/>
      <c r="N291" s="155"/>
      <c r="O291" s="167"/>
      <c r="P291" s="167"/>
      <c r="Q291" s="167"/>
      <c r="R291" s="172"/>
      <c r="S291" s="172"/>
      <c r="T291" s="172"/>
      <c r="U291" s="172"/>
      <c r="V291" s="169"/>
      <c r="W291" s="169"/>
    </row>
    <row r="292" spans="1:23">
      <c r="A292" s="19"/>
      <c r="B292" s="387" t="s">
        <v>563</v>
      </c>
      <c r="C292" s="184" t="s">
        <v>564</v>
      </c>
      <c r="D292" s="185">
        <v>1.2432420000000002</v>
      </c>
      <c r="E292" s="186">
        <v>1.8686851851851849</v>
      </c>
      <c r="F292" s="376">
        <v>8881.599169254303</v>
      </c>
      <c r="G292" s="329">
        <v>9085.8706159413014</v>
      </c>
      <c r="H292" s="329">
        <v>9085.8706159413014</v>
      </c>
      <c r="I292" s="482">
        <v>9290.1420626283016</v>
      </c>
      <c r="J292" s="329">
        <v>9494.4135093153018</v>
      </c>
      <c r="K292" s="339">
        <v>9698.6849560023002</v>
      </c>
      <c r="L292" s="340">
        <v>9902.9564026893022</v>
      </c>
      <c r="M292" s="20"/>
      <c r="N292" s="155"/>
      <c r="O292" s="167"/>
      <c r="P292" s="167"/>
      <c r="Q292" s="167"/>
      <c r="R292" s="172"/>
      <c r="S292" s="172"/>
      <c r="T292" s="172"/>
      <c r="U292" s="172"/>
      <c r="V292" s="169"/>
      <c r="W292" s="169"/>
    </row>
    <row r="293" spans="1:23" ht="15.75" thickBot="1">
      <c r="A293" s="10"/>
      <c r="B293" s="388" t="s">
        <v>565</v>
      </c>
      <c r="C293" s="192" t="s">
        <v>566</v>
      </c>
      <c r="D293" s="193">
        <v>1.2103520000000001</v>
      </c>
      <c r="E293" s="194">
        <v>1.8195092592592592</v>
      </c>
      <c r="F293" s="425">
        <v>8658.3764978647832</v>
      </c>
      <c r="G293" s="353">
        <v>8857.272380165281</v>
      </c>
      <c r="H293" s="353">
        <v>8857.272380165281</v>
      </c>
      <c r="I293" s="488">
        <v>9056.1682624657824</v>
      </c>
      <c r="J293" s="353">
        <v>9255.0641447662838</v>
      </c>
      <c r="K293" s="354">
        <v>9453.9600270667815</v>
      </c>
      <c r="L293" s="355">
        <v>9652.8559093672829</v>
      </c>
      <c r="M293" s="5"/>
      <c r="N293" s="155"/>
      <c r="O293" s="167"/>
      <c r="P293" s="167"/>
      <c r="Q293" s="167"/>
      <c r="R293" s="172"/>
      <c r="S293" s="172"/>
      <c r="T293" s="172"/>
      <c r="U293" s="172"/>
      <c r="V293" s="169"/>
      <c r="W293" s="169"/>
    </row>
    <row r="294" spans="1:23">
      <c r="A294" s="4"/>
      <c r="B294" s="385" t="s">
        <v>567</v>
      </c>
      <c r="C294" s="200" t="s">
        <v>568</v>
      </c>
      <c r="D294" s="201">
        <v>1.177462</v>
      </c>
      <c r="E294" s="202">
        <v>1.7703333333333333</v>
      </c>
      <c r="F294" s="427">
        <v>8435.1538264752598</v>
      </c>
      <c r="G294" s="348">
        <v>8435.1538264752598</v>
      </c>
      <c r="H294" s="348">
        <v>8435.1538264752598</v>
      </c>
      <c r="I294" s="487">
        <v>8628.6741443892606</v>
      </c>
      <c r="J294" s="348">
        <v>8628.6741443892606</v>
      </c>
      <c r="K294" s="349">
        <v>8822.1944623032596</v>
      </c>
      <c r="L294" s="350">
        <v>9015.7147802172603</v>
      </c>
      <c r="M294" s="18"/>
      <c r="N294" s="155"/>
      <c r="O294" s="167"/>
      <c r="P294" s="167"/>
      <c r="Q294" s="167"/>
      <c r="R294" s="172"/>
      <c r="S294" s="172"/>
      <c r="T294" s="172"/>
      <c r="U294" s="172"/>
      <c r="V294" s="169"/>
      <c r="W294" s="169"/>
    </row>
    <row r="295" spans="1:23">
      <c r="A295" s="19"/>
      <c r="B295" s="387" t="s">
        <v>569</v>
      </c>
      <c r="C295" s="184" t="s">
        <v>570</v>
      </c>
      <c r="D295" s="185">
        <v>1.1445720000000001</v>
      </c>
      <c r="E295" s="186">
        <v>1.7211574074074072</v>
      </c>
      <c r="F295" s="376">
        <v>8211.9311550857401</v>
      </c>
      <c r="G295" s="329">
        <v>8211.9311550857401</v>
      </c>
      <c r="H295" s="329">
        <v>8211.9311550857401</v>
      </c>
      <c r="I295" s="482">
        <v>8400.0759086132421</v>
      </c>
      <c r="J295" s="329">
        <v>8400.0759086132421</v>
      </c>
      <c r="K295" s="339">
        <v>8588.2206621407404</v>
      </c>
      <c r="L295" s="340">
        <v>8776.3654156682405</v>
      </c>
      <c r="M295" s="20"/>
      <c r="N295" s="155"/>
      <c r="O295" s="167"/>
      <c r="P295" s="167"/>
      <c r="Q295" s="167"/>
      <c r="R295" s="172"/>
      <c r="S295" s="172"/>
      <c r="T295" s="172"/>
      <c r="U295" s="172"/>
      <c r="V295" s="169"/>
      <c r="W295" s="169"/>
    </row>
    <row r="296" spans="1:23">
      <c r="A296" s="4"/>
      <c r="B296" s="387" t="s">
        <v>571</v>
      </c>
      <c r="C296" s="184" t="s">
        <v>572</v>
      </c>
      <c r="D296" s="185">
        <v>1.1116820000000001</v>
      </c>
      <c r="E296" s="186">
        <v>1.6719814814814813</v>
      </c>
      <c r="F296" s="376">
        <v>7988.7084836962231</v>
      </c>
      <c r="G296" s="329">
        <v>7988.7084836962231</v>
      </c>
      <c r="H296" s="329">
        <v>7988.7084836962231</v>
      </c>
      <c r="I296" s="482">
        <v>8171.4776728372226</v>
      </c>
      <c r="J296" s="329">
        <v>8171.4776728372226</v>
      </c>
      <c r="K296" s="339">
        <v>8354.2468619782212</v>
      </c>
      <c r="L296" s="340">
        <v>8537.0160511192207</v>
      </c>
      <c r="M296" s="5"/>
      <c r="N296" s="155"/>
      <c r="O296" s="167"/>
      <c r="P296" s="167"/>
      <c r="Q296" s="167"/>
      <c r="R296" s="172"/>
      <c r="S296" s="172"/>
      <c r="T296" s="172"/>
      <c r="U296" s="172"/>
      <c r="V296" s="169"/>
      <c r="W296" s="169"/>
    </row>
    <row r="297" spans="1:23">
      <c r="A297" s="10"/>
      <c r="B297" s="387" t="s">
        <v>573</v>
      </c>
      <c r="C297" s="184" t="s">
        <v>574</v>
      </c>
      <c r="D297" s="185">
        <v>1.078792</v>
      </c>
      <c r="E297" s="186">
        <v>1.6228055555555554</v>
      </c>
      <c r="F297" s="376">
        <v>7765.4858123067006</v>
      </c>
      <c r="G297" s="329">
        <v>7765.4858123067006</v>
      </c>
      <c r="H297" s="329">
        <v>7765.4858123067006</v>
      </c>
      <c r="I297" s="482">
        <v>7942.8794370612013</v>
      </c>
      <c r="J297" s="329">
        <v>7942.8794370612013</v>
      </c>
      <c r="K297" s="339">
        <v>8120.2730618157029</v>
      </c>
      <c r="L297" s="340">
        <v>8297.6666865702009</v>
      </c>
      <c r="M297" s="5"/>
      <c r="N297" s="155"/>
      <c r="O297" s="167"/>
      <c r="P297" s="167"/>
      <c r="Q297" s="167"/>
      <c r="R297" s="172"/>
      <c r="S297" s="172"/>
      <c r="T297" s="172"/>
      <c r="U297" s="172"/>
      <c r="V297" s="169"/>
      <c r="W297" s="169"/>
    </row>
    <row r="298" spans="1:23">
      <c r="A298" s="12"/>
      <c r="B298" s="387" t="s">
        <v>575</v>
      </c>
      <c r="C298" s="184" t="s">
        <v>576</v>
      </c>
      <c r="D298" s="185">
        <v>1.0459020000000001</v>
      </c>
      <c r="E298" s="186">
        <v>1.5736296296296297</v>
      </c>
      <c r="F298" s="376">
        <v>7542.263140917179</v>
      </c>
      <c r="G298" s="329">
        <v>7542.263140917179</v>
      </c>
      <c r="H298" s="329">
        <v>7542.263140917179</v>
      </c>
      <c r="I298" s="482">
        <v>7714.2812012851791</v>
      </c>
      <c r="J298" s="329">
        <v>7714.2812012851791</v>
      </c>
      <c r="K298" s="339">
        <v>7886.299261653181</v>
      </c>
      <c r="L298" s="340">
        <v>8058.3173220211811</v>
      </c>
      <c r="M298" s="5"/>
      <c r="N298" s="155"/>
      <c r="O298" s="167"/>
      <c r="P298" s="167"/>
      <c r="Q298" s="167"/>
      <c r="R298" s="172"/>
      <c r="S298" s="172"/>
      <c r="T298" s="172"/>
      <c r="U298" s="172"/>
      <c r="V298" s="169"/>
      <c r="W298" s="169"/>
    </row>
    <row r="299" spans="1:23" ht="15.75" thickBot="1">
      <c r="A299" s="19"/>
      <c r="B299" s="388" t="s">
        <v>577</v>
      </c>
      <c r="C299" s="192" t="s">
        <v>578</v>
      </c>
      <c r="D299" s="193">
        <v>1.013012</v>
      </c>
      <c r="E299" s="194">
        <v>1.5244537037037036</v>
      </c>
      <c r="F299" s="425">
        <v>7319.0404695276611</v>
      </c>
      <c r="G299" s="353">
        <v>7319.0404695276611</v>
      </c>
      <c r="H299" s="353">
        <v>7319.0404695276611</v>
      </c>
      <c r="I299" s="488">
        <v>7485.6829655091597</v>
      </c>
      <c r="J299" s="353">
        <v>7485.6829655091597</v>
      </c>
      <c r="K299" s="354">
        <v>7652.3254614906618</v>
      </c>
      <c r="L299" s="355">
        <v>7818.9679574721595</v>
      </c>
      <c r="M299" s="18"/>
      <c r="N299" s="155"/>
      <c r="O299" s="167"/>
      <c r="P299" s="167"/>
      <c r="Q299" s="167"/>
      <c r="R299" s="172"/>
      <c r="S299" s="172"/>
      <c r="T299" s="172"/>
      <c r="U299" s="172"/>
      <c r="V299" s="169"/>
      <c r="W299" s="169"/>
    </row>
    <row r="300" spans="1:23">
      <c r="A300" s="19"/>
      <c r="B300" s="385" t="s">
        <v>579</v>
      </c>
      <c r="C300" s="200" t="s">
        <v>580</v>
      </c>
      <c r="D300" s="201">
        <v>0.98012200000000016</v>
      </c>
      <c r="E300" s="202">
        <v>1.4752777777777777</v>
      </c>
      <c r="F300" s="435">
        <v>7095.8177981381405</v>
      </c>
      <c r="G300" s="349">
        <v>7095.8177981381405</v>
      </c>
      <c r="H300" s="349">
        <v>7095.8177981381405</v>
      </c>
      <c r="I300" s="494">
        <v>7095.8177981381405</v>
      </c>
      <c r="J300" s="349">
        <v>7095.8177981381405</v>
      </c>
      <c r="K300" s="349">
        <v>7257.0847297331411</v>
      </c>
      <c r="L300" s="350">
        <v>7257.0847297331411</v>
      </c>
      <c r="M300" s="20"/>
      <c r="N300" s="155"/>
      <c r="O300" s="167"/>
      <c r="P300" s="167"/>
      <c r="Q300" s="167"/>
      <c r="R300" s="172"/>
      <c r="S300" s="172"/>
      <c r="T300" s="172"/>
      <c r="U300" s="172"/>
      <c r="V300" s="169"/>
      <c r="W300" s="169"/>
    </row>
    <row r="301" spans="1:23">
      <c r="A301" s="12"/>
      <c r="B301" s="387" t="s">
        <v>581</v>
      </c>
      <c r="C301" s="246" t="s">
        <v>582</v>
      </c>
      <c r="D301" s="185">
        <v>0.94723200000000007</v>
      </c>
      <c r="E301" s="186">
        <v>1.4261018518518518</v>
      </c>
      <c r="F301" s="436">
        <v>6872.5951267486207</v>
      </c>
      <c r="G301" s="339">
        <v>6872.5951267486207</v>
      </c>
      <c r="H301" s="339">
        <v>6872.5951267486207</v>
      </c>
      <c r="I301" s="495">
        <v>6872.5951267486207</v>
      </c>
      <c r="J301" s="339">
        <v>6872.5951267486207</v>
      </c>
      <c r="K301" s="339">
        <v>7028.4864939571216</v>
      </c>
      <c r="L301" s="340">
        <v>7028.4864939571216</v>
      </c>
      <c r="M301" s="20"/>
      <c r="N301" s="155"/>
      <c r="O301" s="167"/>
      <c r="P301" s="167"/>
      <c r="Q301" s="167"/>
      <c r="R301" s="172"/>
      <c r="S301" s="172"/>
      <c r="T301" s="172"/>
      <c r="U301" s="172"/>
      <c r="V301" s="169"/>
      <c r="W301" s="169"/>
    </row>
    <row r="302" spans="1:23">
      <c r="A302" s="10"/>
      <c r="B302" s="387" t="s">
        <v>583</v>
      </c>
      <c r="C302" s="246" t="s">
        <v>584</v>
      </c>
      <c r="D302" s="185">
        <v>0.9143420000000001</v>
      </c>
      <c r="E302" s="186">
        <v>1.3769259259259257</v>
      </c>
      <c r="F302" s="436">
        <v>6649.3724553591001</v>
      </c>
      <c r="G302" s="339">
        <v>6649.3724553591001</v>
      </c>
      <c r="H302" s="339">
        <v>6649.3724553591001</v>
      </c>
      <c r="I302" s="495">
        <v>6649.3724553591001</v>
      </c>
      <c r="J302" s="339">
        <v>6649.3724553591001</v>
      </c>
      <c r="K302" s="339">
        <v>6799.8882581811004</v>
      </c>
      <c r="L302" s="340">
        <v>6799.8882581811004</v>
      </c>
      <c r="M302" s="5"/>
      <c r="N302" s="155"/>
      <c r="O302" s="167"/>
      <c r="P302" s="167"/>
      <c r="Q302" s="167"/>
      <c r="R302" s="172"/>
      <c r="S302" s="172"/>
      <c r="T302" s="172"/>
      <c r="U302" s="172"/>
      <c r="V302" s="169"/>
      <c r="W302" s="169"/>
    </row>
    <row r="303" spans="1:23">
      <c r="A303" s="4"/>
      <c r="B303" s="387" t="s">
        <v>585</v>
      </c>
      <c r="C303" s="246" t="s">
        <v>586</v>
      </c>
      <c r="D303" s="185">
        <v>0.88145200000000012</v>
      </c>
      <c r="E303" s="186">
        <v>1.32775</v>
      </c>
      <c r="F303" s="436">
        <v>6426.1497839695812</v>
      </c>
      <c r="G303" s="339">
        <v>6426.1497839695812</v>
      </c>
      <c r="H303" s="339">
        <v>6426.1497839695812</v>
      </c>
      <c r="I303" s="495">
        <v>6426.1497839695812</v>
      </c>
      <c r="J303" s="339">
        <v>6426.1497839695812</v>
      </c>
      <c r="K303" s="339">
        <v>6571.29002240508</v>
      </c>
      <c r="L303" s="340">
        <v>6571.29002240508</v>
      </c>
      <c r="M303" s="18"/>
      <c r="N303" s="155"/>
      <c r="O303" s="167"/>
      <c r="P303" s="167"/>
      <c r="Q303" s="167"/>
      <c r="R303" s="172"/>
      <c r="S303" s="172"/>
      <c r="T303" s="172"/>
      <c r="U303" s="172"/>
      <c r="V303" s="169"/>
      <c r="W303" s="169"/>
    </row>
    <row r="304" spans="1:23">
      <c r="A304" s="12"/>
      <c r="B304" s="387" t="s">
        <v>587</v>
      </c>
      <c r="C304" s="246" t="s">
        <v>588</v>
      </c>
      <c r="D304" s="185">
        <v>0.84856200000000015</v>
      </c>
      <c r="E304" s="186">
        <v>1.2785740740740741</v>
      </c>
      <c r="F304" s="436">
        <v>6202.9271125800624</v>
      </c>
      <c r="G304" s="339">
        <v>6202.9271125800624</v>
      </c>
      <c r="H304" s="339">
        <v>6202.9271125800624</v>
      </c>
      <c r="I304" s="495">
        <v>6202.9271125800624</v>
      </c>
      <c r="J304" s="339">
        <v>6202.9271125800624</v>
      </c>
      <c r="K304" s="339">
        <v>6342.6917866290614</v>
      </c>
      <c r="L304" s="340">
        <v>6342.6917866290614</v>
      </c>
      <c r="M304" s="18"/>
      <c r="N304" s="155"/>
      <c r="O304" s="167"/>
      <c r="P304" s="167"/>
      <c r="Q304" s="167"/>
      <c r="R304" s="172"/>
      <c r="S304" s="172"/>
      <c r="T304" s="172"/>
      <c r="U304" s="172"/>
      <c r="V304" s="169"/>
      <c r="W304" s="169"/>
    </row>
    <row r="305" spans="1:23" ht="15.75" thickBot="1">
      <c r="A305" s="10"/>
      <c r="B305" s="409" t="s">
        <v>589</v>
      </c>
      <c r="C305" s="246" t="s">
        <v>590</v>
      </c>
      <c r="D305" s="247">
        <v>0.81567200000000006</v>
      </c>
      <c r="E305" s="248">
        <v>1.2293981481481482</v>
      </c>
      <c r="F305" s="440">
        <v>5979.7044411905417</v>
      </c>
      <c r="G305" s="345">
        <v>5979.7044411905417</v>
      </c>
      <c r="H305" s="345">
        <v>5979.7044411905417</v>
      </c>
      <c r="I305" s="496">
        <v>5979.7044411905417</v>
      </c>
      <c r="J305" s="345">
        <v>5979.7044411905417</v>
      </c>
      <c r="K305" s="344">
        <v>6114.0935508530411</v>
      </c>
      <c r="L305" s="346">
        <v>6114.0935508530411</v>
      </c>
      <c r="M305" s="11"/>
      <c r="N305" s="155"/>
      <c r="O305" s="167"/>
      <c r="P305" s="167"/>
      <c r="Q305" s="167"/>
      <c r="R305" s="172"/>
      <c r="S305" s="172"/>
      <c r="T305" s="172"/>
      <c r="U305" s="172"/>
      <c r="V305" s="169"/>
      <c r="W305" s="169"/>
    </row>
    <row r="306" spans="1:23">
      <c r="A306" s="19"/>
      <c r="B306" s="385" t="s">
        <v>591</v>
      </c>
      <c r="C306" s="200" t="s">
        <v>592</v>
      </c>
      <c r="D306" s="201">
        <v>0.78278199999999998</v>
      </c>
      <c r="E306" s="202">
        <v>1.1802222222222221</v>
      </c>
      <c r="F306" s="412">
        <v>5756.4817698010211</v>
      </c>
      <c r="G306" s="307">
        <v>5756.4817698010211</v>
      </c>
      <c r="H306" s="307">
        <v>5756.4817698010211</v>
      </c>
      <c r="I306" s="475">
        <v>5756.4817698010211</v>
      </c>
      <c r="J306" s="307">
        <v>5756.4817698010211</v>
      </c>
      <c r="K306" s="307">
        <v>5756.4817698010211</v>
      </c>
      <c r="L306" s="468">
        <v>5756.4817698010211</v>
      </c>
      <c r="M306" s="20"/>
      <c r="N306" s="155"/>
      <c r="O306" s="167"/>
      <c r="P306" s="167"/>
      <c r="Q306" s="167"/>
      <c r="R306" s="172"/>
      <c r="S306" s="172"/>
      <c r="T306" s="172"/>
      <c r="U306" s="172"/>
      <c r="V306" s="169"/>
      <c r="W306" s="169"/>
    </row>
    <row r="307" spans="1:23">
      <c r="A307" s="10"/>
      <c r="B307" s="387" t="s">
        <v>593</v>
      </c>
      <c r="C307" s="184" t="s">
        <v>594</v>
      </c>
      <c r="D307" s="185">
        <v>0.749892</v>
      </c>
      <c r="E307" s="186">
        <v>1.1310462962962962</v>
      </c>
      <c r="F307" s="399">
        <v>5533.2590984115013</v>
      </c>
      <c r="G307" s="351">
        <v>5533.2590984115013</v>
      </c>
      <c r="H307" s="351">
        <v>5533.2590984115013</v>
      </c>
      <c r="I307" s="486">
        <v>5533.2590984115013</v>
      </c>
      <c r="J307" s="351">
        <v>5533.2590984115013</v>
      </c>
      <c r="K307" s="351">
        <v>5533.2590984115013</v>
      </c>
      <c r="L307" s="469">
        <v>5533.2590984115013</v>
      </c>
      <c r="M307" s="11"/>
      <c r="N307" s="155"/>
      <c r="O307" s="167"/>
      <c r="P307" s="167"/>
      <c r="Q307" s="167"/>
      <c r="R307" s="172"/>
      <c r="S307" s="172"/>
      <c r="T307" s="172"/>
      <c r="U307" s="172"/>
      <c r="V307" s="169"/>
      <c r="W307" s="169"/>
    </row>
    <row r="308" spans="1:23">
      <c r="A308" s="4"/>
      <c r="B308" s="387" t="s">
        <v>595</v>
      </c>
      <c r="C308" s="184" t="s">
        <v>596</v>
      </c>
      <c r="D308" s="185">
        <v>0.71700200000000014</v>
      </c>
      <c r="E308" s="186">
        <v>1.0818703703703705</v>
      </c>
      <c r="F308" s="399">
        <v>5310.0364270219816</v>
      </c>
      <c r="G308" s="351">
        <v>5310.0364270219816</v>
      </c>
      <c r="H308" s="351">
        <v>5310.0364270219816</v>
      </c>
      <c r="I308" s="486">
        <v>5310.0364270219816</v>
      </c>
      <c r="J308" s="351">
        <v>5310.0364270219816</v>
      </c>
      <c r="K308" s="351">
        <v>5310.0364270219816</v>
      </c>
      <c r="L308" s="469">
        <v>5310.0364270219816</v>
      </c>
      <c r="M308" s="11"/>
      <c r="N308" s="155"/>
      <c r="O308" s="167"/>
      <c r="P308" s="167"/>
      <c r="Q308" s="167"/>
      <c r="R308" s="172"/>
      <c r="S308" s="172"/>
      <c r="T308" s="172"/>
      <c r="U308" s="172"/>
      <c r="V308" s="169"/>
      <c r="W308" s="169"/>
    </row>
    <row r="309" spans="1:23">
      <c r="A309" s="12"/>
      <c r="B309" s="387" t="s">
        <v>597</v>
      </c>
      <c r="C309" s="184" t="s">
        <v>598</v>
      </c>
      <c r="D309" s="185">
        <v>0.68411200000000005</v>
      </c>
      <c r="E309" s="186">
        <v>1.0326944444444444</v>
      </c>
      <c r="F309" s="399">
        <v>5086.81375563246</v>
      </c>
      <c r="G309" s="351">
        <v>5086.81375563246</v>
      </c>
      <c r="H309" s="351">
        <v>5086.81375563246</v>
      </c>
      <c r="I309" s="486">
        <v>5086.81375563246</v>
      </c>
      <c r="J309" s="351">
        <v>5086.81375563246</v>
      </c>
      <c r="K309" s="351">
        <v>5086.81375563246</v>
      </c>
      <c r="L309" s="469">
        <v>5086.81375563246</v>
      </c>
      <c r="M309" s="18"/>
      <c r="N309" s="155"/>
      <c r="O309" s="167"/>
      <c r="P309" s="167"/>
      <c r="Q309" s="167"/>
      <c r="R309" s="172"/>
      <c r="S309" s="172"/>
      <c r="T309" s="172"/>
      <c r="U309" s="172"/>
      <c r="V309" s="169"/>
      <c r="W309" s="169"/>
    </row>
    <row r="310" spans="1:23">
      <c r="A310" s="12"/>
      <c r="B310" s="387" t="s">
        <v>599</v>
      </c>
      <c r="C310" s="184" t="s">
        <v>600</v>
      </c>
      <c r="D310" s="185">
        <v>0.65122200000000008</v>
      </c>
      <c r="E310" s="186">
        <v>0.98351851851851846</v>
      </c>
      <c r="F310" s="399">
        <v>4863.5910842429403</v>
      </c>
      <c r="G310" s="351">
        <v>4863.5910842429403</v>
      </c>
      <c r="H310" s="351">
        <v>4863.5910842429403</v>
      </c>
      <c r="I310" s="486">
        <v>4863.5910842429403</v>
      </c>
      <c r="J310" s="351">
        <v>4863.5910842429403</v>
      </c>
      <c r="K310" s="351">
        <v>4863.5910842429403</v>
      </c>
      <c r="L310" s="469">
        <v>4863.5910842429403</v>
      </c>
      <c r="M310" s="18"/>
      <c r="N310" s="155"/>
      <c r="O310" s="167"/>
      <c r="P310" s="167"/>
      <c r="Q310" s="167"/>
      <c r="R310" s="172"/>
      <c r="S310" s="172"/>
      <c r="T310" s="172"/>
      <c r="U310" s="172"/>
      <c r="V310" s="169"/>
      <c r="W310" s="169"/>
    </row>
    <row r="311" spans="1:23" ht="15.75" thickBot="1">
      <c r="A311" s="10"/>
      <c r="B311" s="388" t="s">
        <v>601</v>
      </c>
      <c r="C311" s="192" t="s">
        <v>602</v>
      </c>
      <c r="D311" s="193">
        <v>0.61833199999999999</v>
      </c>
      <c r="E311" s="194">
        <v>0.93434259259259245</v>
      </c>
      <c r="F311" s="404">
        <v>4640.3684128534214</v>
      </c>
      <c r="G311" s="320">
        <v>4640.3684128534214</v>
      </c>
      <c r="H311" s="320">
        <v>4640.3684128534214</v>
      </c>
      <c r="I311" s="503">
        <v>4640.3684128534214</v>
      </c>
      <c r="J311" s="320">
        <v>4640.3684128534214</v>
      </c>
      <c r="K311" s="320">
        <v>4640.3684128534214</v>
      </c>
      <c r="L311" s="470">
        <v>4640.3684128534214</v>
      </c>
      <c r="M311" s="21"/>
      <c r="N311" s="155"/>
      <c r="O311" s="167"/>
      <c r="P311" s="167"/>
      <c r="Q311" s="167"/>
      <c r="R311" s="172"/>
      <c r="S311" s="172"/>
      <c r="T311" s="172"/>
      <c r="U311" s="172"/>
      <c r="V311" s="169"/>
      <c r="W311" s="169"/>
    </row>
    <row r="312" spans="1:23">
      <c r="A312" s="4"/>
      <c r="B312" s="408" t="s">
        <v>603</v>
      </c>
      <c r="C312" s="176" t="s">
        <v>604</v>
      </c>
      <c r="D312" s="177">
        <v>0.58544200000000002</v>
      </c>
      <c r="E312" s="178">
        <v>0.88516666666666666</v>
      </c>
      <c r="F312" s="471">
        <v>4417.1457414638999</v>
      </c>
      <c r="G312" s="313">
        <v>4417.1457414638999</v>
      </c>
      <c r="H312" s="313">
        <v>4417.1457414638999</v>
      </c>
      <c r="I312" s="485">
        <v>4417.1457414638999</v>
      </c>
      <c r="J312" s="313">
        <v>4417.1457414638999</v>
      </c>
      <c r="K312" s="313">
        <v>4417.1457414638999</v>
      </c>
      <c r="L312" s="402">
        <v>4417.1457414638999</v>
      </c>
      <c r="M312" s="22"/>
      <c r="N312" s="155"/>
      <c r="O312" s="167"/>
      <c r="P312" s="167"/>
      <c r="Q312" s="167"/>
      <c r="R312" s="172"/>
      <c r="S312" s="172"/>
      <c r="T312" s="172"/>
      <c r="U312" s="172"/>
      <c r="V312" s="169"/>
      <c r="W312" s="169"/>
    </row>
    <row r="313" spans="1:23">
      <c r="A313" s="4"/>
      <c r="B313" s="387" t="s">
        <v>605</v>
      </c>
      <c r="C313" s="184" t="s">
        <v>606</v>
      </c>
      <c r="D313" s="185">
        <v>0.55255200000000004</v>
      </c>
      <c r="E313" s="186">
        <v>0.83599074074074065</v>
      </c>
      <c r="F313" s="399">
        <v>4193.9230700743801</v>
      </c>
      <c r="G313" s="351">
        <v>4193.9230700743801</v>
      </c>
      <c r="H313" s="351">
        <v>4193.9230700743801</v>
      </c>
      <c r="I313" s="486">
        <v>4193.9230700743801</v>
      </c>
      <c r="J313" s="351">
        <v>4193.9230700743801</v>
      </c>
      <c r="K313" s="351">
        <v>4193.9230700743801</v>
      </c>
      <c r="L313" s="469">
        <v>4193.9230700743801</v>
      </c>
      <c r="M313" s="23"/>
      <c r="N313" s="155"/>
      <c r="O313" s="167"/>
      <c r="P313" s="167"/>
      <c r="Q313" s="167"/>
      <c r="R313" s="172"/>
      <c r="S313" s="172"/>
      <c r="T313" s="172"/>
      <c r="U313" s="172"/>
      <c r="V313" s="169"/>
      <c r="W313" s="169"/>
    </row>
    <row r="314" spans="1:23" ht="15.75" thickBot="1">
      <c r="A314" s="19"/>
      <c r="B314" s="409" t="s">
        <v>607</v>
      </c>
      <c r="C314" s="246" t="s">
        <v>608</v>
      </c>
      <c r="D314" s="247">
        <v>0.51966200000000007</v>
      </c>
      <c r="E314" s="248">
        <v>0.78681481481481486</v>
      </c>
      <c r="F314" s="472">
        <v>3970.7003986848595</v>
      </c>
      <c r="G314" s="473">
        <v>3970.7003986848595</v>
      </c>
      <c r="H314" s="473">
        <v>3970.7003986848595</v>
      </c>
      <c r="I314" s="504">
        <v>3970.7003986848595</v>
      </c>
      <c r="J314" s="473">
        <v>3970.7003986848595</v>
      </c>
      <c r="K314" s="473">
        <v>3970.7003986848595</v>
      </c>
      <c r="L314" s="474">
        <v>3970.7003986848595</v>
      </c>
      <c r="M314" s="22"/>
      <c r="N314" s="155"/>
      <c r="O314" s="167"/>
      <c r="P314" s="167"/>
      <c r="Q314" s="167"/>
      <c r="R314" s="172"/>
      <c r="S314" s="172"/>
      <c r="T314" s="172"/>
      <c r="U314" s="172"/>
      <c r="V314" s="169"/>
      <c r="W314" s="169"/>
    </row>
    <row r="315" spans="1:23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C587" sheet="1" objects="1" scenarios="1"/>
  <mergeCells count="16">
    <mergeCell ref="B2:D2"/>
    <mergeCell ref="B115:L115"/>
    <mergeCell ref="B15:L15"/>
    <mergeCell ref="B215:L215"/>
    <mergeCell ref="H2:L3"/>
    <mergeCell ref="H4:L4"/>
    <mergeCell ref="H5:L5"/>
    <mergeCell ref="F6:L6"/>
    <mergeCell ref="B3:D3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7"/>
  <sheetViews>
    <sheetView workbookViewId="0">
      <selection activeCell="P10" sqref="P10"/>
    </sheetView>
  </sheetViews>
  <sheetFormatPr defaultRowHeight="15"/>
  <cols>
    <col min="1" max="1" width="0.8554687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5703125" customWidth="1"/>
    <col min="17" max="17" width="9.5703125" bestFit="1" customWidth="1"/>
  </cols>
  <sheetData>
    <row r="1" spans="1:21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21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21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21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21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21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79"/>
    </row>
    <row r="7" spans="1:2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21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21" ht="16.5" thickBot="1">
      <c r="A9" s="4"/>
      <c r="B9" s="811" t="s">
        <v>1341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21" ht="27" customHeight="1" thickBot="1">
      <c r="A10" s="4"/>
      <c r="B10" s="814" t="s">
        <v>1339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21">
      <c r="A11" s="6"/>
      <c r="B11" s="817" t="s">
        <v>0</v>
      </c>
      <c r="C11" s="817" t="s">
        <v>1</v>
      </c>
      <c r="D11" s="817" t="s">
        <v>2</v>
      </c>
      <c r="E11" s="822" t="s">
        <v>3</v>
      </c>
      <c r="F11" s="825" t="s">
        <v>4</v>
      </c>
      <c r="G11" s="826"/>
      <c r="H11" s="826"/>
      <c r="I11" s="826"/>
      <c r="J11" s="826"/>
      <c r="K11" s="826"/>
      <c r="L11" s="827"/>
      <c r="M11" s="7"/>
    </row>
    <row r="12" spans="1:21">
      <c r="A12" s="8"/>
      <c r="B12" s="818"/>
      <c r="C12" s="818"/>
      <c r="D12" s="818"/>
      <c r="E12" s="823"/>
      <c r="F12" s="828"/>
      <c r="G12" s="829"/>
      <c r="H12" s="829"/>
      <c r="I12" s="829"/>
      <c r="J12" s="829"/>
      <c r="K12" s="829"/>
      <c r="L12" s="830"/>
      <c r="M12" s="9"/>
    </row>
    <row r="13" spans="1:21" ht="15.75" thickBot="1">
      <c r="A13" s="10"/>
      <c r="B13" s="818"/>
      <c r="C13" s="818"/>
      <c r="D13" s="818"/>
      <c r="E13" s="823"/>
      <c r="F13" s="831"/>
      <c r="G13" s="832"/>
      <c r="H13" s="832"/>
      <c r="I13" s="832"/>
      <c r="J13" s="832"/>
      <c r="K13" s="832"/>
      <c r="L13" s="833"/>
      <c r="M13" s="11"/>
    </row>
    <row r="14" spans="1:21" ht="23.25" thickBot="1">
      <c r="A14" s="12"/>
      <c r="B14" s="819"/>
      <c r="C14" s="819"/>
      <c r="D14" s="819"/>
      <c r="E14" s="824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21" ht="15.75" thickBot="1">
      <c r="A15" s="4"/>
      <c r="B15" s="836" t="s">
        <v>909</v>
      </c>
      <c r="C15" s="837"/>
      <c r="D15" s="837"/>
      <c r="E15" s="837"/>
      <c r="F15" s="837"/>
      <c r="G15" s="837"/>
      <c r="H15" s="837"/>
      <c r="I15" s="837"/>
      <c r="J15" s="837"/>
      <c r="K15" s="837"/>
      <c r="L15" s="838"/>
      <c r="M15" s="20"/>
    </row>
    <row r="16" spans="1:21">
      <c r="A16" s="10"/>
      <c r="B16" s="505" t="s">
        <v>910</v>
      </c>
      <c r="C16" s="200" t="s">
        <v>911</v>
      </c>
      <c r="D16" s="506">
        <v>3.8</v>
      </c>
      <c r="E16" s="507">
        <v>5052</v>
      </c>
      <c r="F16" s="374">
        <v>39180.215279755852</v>
      </c>
      <c r="G16" s="336">
        <v>42573.137051270722</v>
      </c>
      <c r="H16" s="336"/>
      <c r="I16" s="481"/>
      <c r="J16" s="336"/>
      <c r="K16" s="336"/>
      <c r="L16" s="392"/>
      <c r="M16" s="11"/>
      <c r="O16" s="167"/>
      <c r="P16" s="167"/>
      <c r="Q16" s="170"/>
      <c r="R16" s="170"/>
      <c r="S16" s="170"/>
      <c r="T16" s="170"/>
      <c r="U16" s="170"/>
    </row>
    <row r="17" spans="1:21">
      <c r="A17" s="12"/>
      <c r="B17" s="508" t="s">
        <v>912</v>
      </c>
      <c r="C17" s="176" t="s">
        <v>913</v>
      </c>
      <c r="D17" s="509">
        <v>3.77</v>
      </c>
      <c r="E17" s="510">
        <v>5.0121157894736843</v>
      </c>
      <c r="F17" s="422">
        <v>38904.042204719924</v>
      </c>
      <c r="G17" s="325">
        <v>42271.36773005336</v>
      </c>
      <c r="H17" s="325"/>
      <c r="I17" s="483"/>
      <c r="J17" s="325"/>
      <c r="K17" s="325"/>
      <c r="L17" s="453"/>
      <c r="M17" s="11"/>
      <c r="O17" s="167"/>
      <c r="P17" s="167"/>
      <c r="Q17" s="170"/>
      <c r="R17" s="170"/>
      <c r="S17" s="170"/>
      <c r="T17" s="170"/>
      <c r="U17" s="170"/>
    </row>
    <row r="18" spans="1:21">
      <c r="A18" s="10"/>
      <c r="B18" s="508" t="s">
        <v>914</v>
      </c>
      <c r="C18" s="176" t="s">
        <v>915</v>
      </c>
      <c r="D18" s="509">
        <v>3.74</v>
      </c>
      <c r="E18" s="510">
        <v>4.972231578947369</v>
      </c>
      <c r="F18" s="422">
        <v>38566.617950698077</v>
      </c>
      <c r="G18" s="325">
        <v>41904.428056316647</v>
      </c>
      <c r="H18" s="325"/>
      <c r="I18" s="483"/>
      <c r="J18" s="325"/>
      <c r="K18" s="325"/>
      <c r="L18" s="453"/>
      <c r="M18" s="20"/>
      <c r="O18" s="167"/>
      <c r="P18" s="167"/>
      <c r="Q18" s="170"/>
      <c r="R18" s="170"/>
      <c r="S18" s="170"/>
      <c r="T18" s="170"/>
      <c r="U18" s="170"/>
    </row>
    <row r="19" spans="1:21">
      <c r="A19" s="12"/>
      <c r="B19" s="508" t="s">
        <v>916</v>
      </c>
      <c r="C19" s="176" t="s">
        <v>917</v>
      </c>
      <c r="D19" s="509">
        <v>3.7</v>
      </c>
      <c r="E19" s="510">
        <v>4.919052631578948</v>
      </c>
      <c r="F19" s="422">
        <v>38202.713632676248</v>
      </c>
      <c r="G19" s="325">
        <v>41511.00831857993</v>
      </c>
      <c r="H19" s="325"/>
      <c r="I19" s="483"/>
      <c r="J19" s="325"/>
      <c r="K19" s="325"/>
      <c r="L19" s="453"/>
      <c r="M19" s="5"/>
      <c r="O19" s="167"/>
      <c r="P19" s="167"/>
      <c r="Q19" s="170"/>
      <c r="R19" s="170"/>
      <c r="S19" s="170"/>
      <c r="T19" s="170"/>
      <c r="U19" s="170"/>
    </row>
    <row r="20" spans="1:21">
      <c r="A20" s="12"/>
      <c r="B20" s="508" t="s">
        <v>918</v>
      </c>
      <c r="C20" s="176" t="s">
        <v>919</v>
      </c>
      <c r="D20" s="509">
        <v>3.67</v>
      </c>
      <c r="E20" s="510">
        <v>4.8791684210526318</v>
      </c>
      <c r="F20" s="422">
        <v>37865.289378654408</v>
      </c>
      <c r="G20" s="325">
        <v>41144.06864484321</v>
      </c>
      <c r="H20" s="325"/>
      <c r="I20" s="483"/>
      <c r="J20" s="325"/>
      <c r="K20" s="325"/>
      <c r="L20" s="453"/>
      <c r="M20" s="18"/>
      <c r="O20" s="167"/>
      <c r="P20" s="167"/>
      <c r="Q20" s="170"/>
      <c r="R20" s="170"/>
      <c r="S20" s="170"/>
      <c r="T20" s="170"/>
      <c r="U20" s="170"/>
    </row>
    <row r="21" spans="1:21" ht="15.75" thickBot="1">
      <c r="A21" s="19"/>
      <c r="B21" s="511" t="s">
        <v>920</v>
      </c>
      <c r="C21" s="403" t="s">
        <v>921</v>
      </c>
      <c r="D21" s="512">
        <v>3.64</v>
      </c>
      <c r="E21" s="513">
        <v>4.8392842105263156</v>
      </c>
      <c r="F21" s="514">
        <v>37589.116303618473</v>
      </c>
      <c r="G21" s="515">
        <v>40842.299323625848</v>
      </c>
      <c r="H21" s="515"/>
      <c r="I21" s="543"/>
      <c r="J21" s="515"/>
      <c r="K21" s="515"/>
      <c r="L21" s="516"/>
      <c r="M21" s="21"/>
      <c r="O21" s="167"/>
      <c r="P21" s="167"/>
      <c r="Q21" s="170"/>
      <c r="R21" s="170"/>
      <c r="S21" s="170"/>
      <c r="T21" s="170"/>
      <c r="U21" s="170"/>
    </row>
    <row r="22" spans="1:21">
      <c r="A22" s="4"/>
      <c r="B22" s="505" t="s">
        <v>922</v>
      </c>
      <c r="C22" s="200" t="s">
        <v>923</v>
      </c>
      <c r="D22" s="506">
        <v>3.61</v>
      </c>
      <c r="E22" s="507">
        <v>4800</v>
      </c>
      <c r="F22" s="427">
        <v>34515.622695671038</v>
      </c>
      <c r="G22" s="348">
        <v>37604.605548011044</v>
      </c>
      <c r="H22" s="348">
        <v>41710.95279082514</v>
      </c>
      <c r="I22" s="487"/>
      <c r="J22" s="348"/>
      <c r="K22" s="348"/>
      <c r="L22" s="457"/>
      <c r="M22" s="22"/>
      <c r="O22" s="167"/>
      <c r="P22" s="167"/>
      <c r="Q22" s="167"/>
      <c r="R22" s="170"/>
      <c r="S22" s="170"/>
      <c r="T22" s="170"/>
      <c r="U22" s="170"/>
    </row>
    <row r="23" spans="1:21">
      <c r="A23" s="19"/>
      <c r="B23" s="508" t="s">
        <v>924</v>
      </c>
      <c r="C23" s="176" t="s">
        <v>925</v>
      </c>
      <c r="D23" s="509">
        <v>3.58</v>
      </c>
      <c r="E23" s="510">
        <v>4.7601108033240997</v>
      </c>
      <c r="F23" s="422">
        <v>34260.304714925929</v>
      </c>
      <c r="G23" s="325">
        <v>37322.191226455921</v>
      </c>
      <c r="H23" s="325">
        <v>41398.34493328377</v>
      </c>
      <c r="I23" s="483"/>
      <c r="J23" s="325"/>
      <c r="K23" s="325"/>
      <c r="L23" s="453"/>
      <c r="M23" s="23"/>
      <c r="O23" s="167"/>
      <c r="P23" s="167"/>
      <c r="Q23" s="167"/>
      <c r="R23" s="170"/>
      <c r="S23" s="170"/>
      <c r="T23" s="170"/>
      <c r="U23" s="170"/>
    </row>
    <row r="24" spans="1:21">
      <c r="A24" s="12"/>
      <c r="B24" s="517" t="s">
        <v>926</v>
      </c>
      <c r="C24" s="184" t="s">
        <v>927</v>
      </c>
      <c r="D24" s="518">
        <v>3.55</v>
      </c>
      <c r="E24" s="519">
        <v>4.7202216066481988</v>
      </c>
      <c r="F24" s="376">
        <v>33948.332844999684</v>
      </c>
      <c r="G24" s="329">
        <v>36983.123015719684</v>
      </c>
      <c r="H24" s="329">
        <v>41020.566723223048</v>
      </c>
      <c r="I24" s="482"/>
      <c r="J24" s="329"/>
      <c r="K24" s="329"/>
      <c r="L24" s="393"/>
      <c r="M24" s="22"/>
      <c r="O24" s="167"/>
      <c r="P24" s="167"/>
      <c r="Q24" s="167"/>
      <c r="R24" s="170"/>
      <c r="S24" s="170"/>
      <c r="T24" s="170"/>
      <c r="U24" s="170"/>
    </row>
    <row r="25" spans="1:21">
      <c r="A25" s="12"/>
      <c r="B25" s="517" t="s">
        <v>928</v>
      </c>
      <c r="C25" s="184" t="s">
        <v>929</v>
      </c>
      <c r="D25" s="518">
        <v>3.51</v>
      </c>
      <c r="E25" s="519">
        <v>4.6670360110803317</v>
      </c>
      <c r="F25" s="376">
        <v>33609.880911073451</v>
      </c>
      <c r="G25" s="329">
        <v>36617.574740983444</v>
      </c>
      <c r="H25" s="329">
        <v>40616.308449162323</v>
      </c>
      <c r="I25" s="482"/>
      <c r="J25" s="329"/>
      <c r="K25" s="329"/>
      <c r="L25" s="393"/>
      <c r="M25" s="24"/>
      <c r="O25" s="167"/>
      <c r="P25" s="167"/>
      <c r="Q25" s="167"/>
      <c r="R25" s="170"/>
      <c r="S25" s="170"/>
      <c r="T25" s="170"/>
      <c r="U25" s="170"/>
    </row>
    <row r="26" spans="1:21">
      <c r="A26" s="10"/>
      <c r="B26" s="517" t="s">
        <v>930</v>
      </c>
      <c r="C26" s="184" t="s">
        <v>931</v>
      </c>
      <c r="D26" s="518">
        <v>3.48</v>
      </c>
      <c r="E26" s="519">
        <v>4.6271468144044317</v>
      </c>
      <c r="F26" s="376">
        <v>33354.56293032832</v>
      </c>
      <c r="G26" s="329">
        <v>36335.160419428321</v>
      </c>
      <c r="H26" s="329">
        <v>40303.700591620967</v>
      </c>
      <c r="I26" s="482"/>
      <c r="J26" s="329"/>
      <c r="K26" s="329"/>
      <c r="L26" s="393"/>
      <c r="M26" s="7"/>
      <c r="O26" s="167"/>
      <c r="P26" s="167"/>
      <c r="Q26" s="167"/>
      <c r="R26" s="170"/>
      <c r="S26" s="170"/>
      <c r="T26" s="170"/>
      <c r="U26" s="170"/>
    </row>
    <row r="27" spans="1:21" ht="15.75" thickBot="1">
      <c r="A27" s="19"/>
      <c r="B27" s="520" t="s">
        <v>932</v>
      </c>
      <c r="C27" s="192" t="s">
        <v>933</v>
      </c>
      <c r="D27" s="521">
        <v>3.45</v>
      </c>
      <c r="E27" s="522">
        <v>4.5872576177285316</v>
      </c>
      <c r="F27" s="425">
        <v>33042.59106040209</v>
      </c>
      <c r="G27" s="353">
        <v>35996.092208692084</v>
      </c>
      <c r="H27" s="353">
        <v>39925.922381560253</v>
      </c>
      <c r="I27" s="488"/>
      <c r="J27" s="353"/>
      <c r="K27" s="353"/>
      <c r="L27" s="454"/>
      <c r="M27" s="9"/>
      <c r="O27" s="167"/>
      <c r="P27" s="167"/>
      <c r="Q27" s="167"/>
      <c r="R27" s="170"/>
      <c r="S27" s="170"/>
      <c r="T27" s="170"/>
      <c r="U27" s="170"/>
    </row>
    <row r="28" spans="1:21">
      <c r="A28" s="4"/>
      <c r="B28" s="385" t="s">
        <v>934</v>
      </c>
      <c r="C28" s="200" t="s">
        <v>935</v>
      </c>
      <c r="D28" s="523">
        <v>3.42</v>
      </c>
      <c r="E28" s="524">
        <v>4.5469999999999997</v>
      </c>
      <c r="F28" s="422">
        <v>30857.812077757757</v>
      </c>
      <c r="G28" s="325">
        <v>33315.900151971837</v>
      </c>
      <c r="H28" s="325">
        <v>36493.730742429441</v>
      </c>
      <c r="I28" s="483"/>
      <c r="J28" s="325"/>
      <c r="K28" s="337"/>
      <c r="L28" s="326"/>
      <c r="M28" s="11"/>
      <c r="O28" s="167"/>
      <c r="P28" s="167"/>
      <c r="Q28" s="167"/>
      <c r="R28" s="170"/>
      <c r="S28" s="170"/>
      <c r="T28" s="170"/>
      <c r="U28" s="170"/>
    </row>
    <row r="29" spans="1:21">
      <c r="A29" s="19"/>
      <c r="B29" s="387" t="s">
        <v>936</v>
      </c>
      <c r="C29" s="184" t="s">
        <v>937</v>
      </c>
      <c r="D29" s="518">
        <v>3.39</v>
      </c>
      <c r="E29" s="519">
        <v>4.5071140350877181</v>
      </c>
      <c r="F29" s="376">
        <v>30617.19112339009</v>
      </c>
      <c r="G29" s="329">
        <v>33055.162903064731</v>
      </c>
      <c r="H29" s="329">
        <v>36206.719131069527</v>
      </c>
      <c r="I29" s="482"/>
      <c r="J29" s="329"/>
      <c r="K29" s="339"/>
      <c r="L29" s="340"/>
      <c r="M29" s="18"/>
      <c r="O29" s="167"/>
      <c r="P29" s="167"/>
      <c r="Q29" s="167"/>
      <c r="R29" s="170"/>
      <c r="S29" s="170"/>
      <c r="T29" s="170"/>
      <c r="U29" s="170"/>
    </row>
    <row r="30" spans="1:21">
      <c r="A30" s="19"/>
      <c r="B30" s="387" t="s">
        <v>938</v>
      </c>
      <c r="C30" s="184" t="s">
        <v>939</v>
      </c>
      <c r="D30" s="518">
        <v>3.36</v>
      </c>
      <c r="E30" s="519">
        <v>4.4672280701754365</v>
      </c>
      <c r="F30" s="376">
        <v>30323.774769894724</v>
      </c>
      <c r="G30" s="329">
        <v>32737.771764976485</v>
      </c>
      <c r="H30" s="329">
        <v>35858.456340723693</v>
      </c>
      <c r="I30" s="482"/>
      <c r="J30" s="329"/>
      <c r="K30" s="339"/>
      <c r="L30" s="340"/>
      <c r="M30" s="5"/>
      <c r="O30" s="167"/>
      <c r="P30" s="167"/>
      <c r="Q30" s="167"/>
      <c r="R30" s="170"/>
      <c r="S30" s="170"/>
      <c r="T30" s="170"/>
      <c r="U30" s="170"/>
    </row>
    <row r="31" spans="1:21">
      <c r="A31" s="12"/>
      <c r="B31" s="387" t="s">
        <v>940</v>
      </c>
      <c r="C31" s="184" t="s">
        <v>941</v>
      </c>
      <c r="D31" s="518">
        <v>3.32</v>
      </c>
      <c r="E31" s="519">
        <v>4.4140467836257287</v>
      </c>
      <c r="F31" s="376">
        <v>30003.878352399359</v>
      </c>
      <c r="G31" s="329">
        <v>32393.900562888248</v>
      </c>
      <c r="H31" s="329">
        <v>35483.713486377841</v>
      </c>
      <c r="I31" s="482"/>
      <c r="J31" s="329"/>
      <c r="K31" s="339"/>
      <c r="L31" s="340"/>
      <c r="M31" s="20"/>
      <c r="O31" s="167"/>
      <c r="P31" s="167"/>
      <c r="Q31" s="167"/>
      <c r="R31" s="170"/>
      <c r="S31" s="170"/>
      <c r="T31" s="170"/>
      <c r="U31" s="170"/>
    </row>
    <row r="32" spans="1:21">
      <c r="A32" s="10"/>
      <c r="B32" s="387" t="s">
        <v>942</v>
      </c>
      <c r="C32" s="184" t="s">
        <v>943</v>
      </c>
      <c r="D32" s="518">
        <v>3.29</v>
      </c>
      <c r="E32" s="519">
        <v>4.374160818713448</v>
      </c>
      <c r="F32" s="376">
        <v>29763.257398031681</v>
      </c>
      <c r="G32" s="329">
        <v>32133.163313981124</v>
      </c>
      <c r="H32" s="329">
        <v>35196.70187501792</v>
      </c>
      <c r="I32" s="482"/>
      <c r="J32" s="329"/>
      <c r="K32" s="339"/>
      <c r="L32" s="340"/>
      <c r="M32" s="11"/>
      <c r="O32" s="167"/>
      <c r="P32" s="167"/>
      <c r="Q32" s="167"/>
      <c r="R32" s="170"/>
      <c r="S32" s="170"/>
      <c r="T32" s="170"/>
      <c r="U32" s="170"/>
    </row>
    <row r="33" spans="1:21" ht="15.75" thickBot="1">
      <c r="A33" s="10"/>
      <c r="B33" s="388" t="s">
        <v>944</v>
      </c>
      <c r="C33" s="192" t="s">
        <v>945</v>
      </c>
      <c r="D33" s="521">
        <v>3.26</v>
      </c>
      <c r="E33" s="522">
        <v>4.3342748538011664</v>
      </c>
      <c r="F33" s="425">
        <v>29469.841044536326</v>
      </c>
      <c r="G33" s="353">
        <v>31815.772175892878</v>
      </c>
      <c r="H33" s="353">
        <v>34848.439084672093</v>
      </c>
      <c r="I33" s="488"/>
      <c r="J33" s="353"/>
      <c r="K33" s="354"/>
      <c r="L33" s="355"/>
      <c r="M33" s="11"/>
      <c r="O33" s="167"/>
      <c r="P33" s="167"/>
      <c r="Q33" s="167"/>
      <c r="R33" s="170"/>
      <c r="S33" s="170"/>
      <c r="T33" s="170"/>
      <c r="U33" s="170"/>
    </row>
    <row r="34" spans="1:21">
      <c r="A34" s="10"/>
      <c r="B34" s="385" t="s">
        <v>946</v>
      </c>
      <c r="C34" s="200" t="s">
        <v>947</v>
      </c>
      <c r="D34" s="523">
        <v>3.23</v>
      </c>
      <c r="E34" s="524">
        <v>4.2939999999999996</v>
      </c>
      <c r="F34" s="427">
        <v>27518.128633468958</v>
      </c>
      <c r="G34" s="348">
        <v>29729.190043564966</v>
      </c>
      <c r="H34" s="348">
        <v>32051.146390328639</v>
      </c>
      <c r="I34" s="487">
        <v>35605.706999374233</v>
      </c>
      <c r="J34" s="348"/>
      <c r="K34" s="349"/>
      <c r="L34" s="350"/>
      <c r="M34" s="20"/>
      <c r="O34" s="167"/>
      <c r="P34" s="167"/>
      <c r="Q34" s="167"/>
      <c r="R34" s="167"/>
      <c r="S34" s="174"/>
      <c r="T34" s="170"/>
      <c r="U34" s="170"/>
    </row>
    <row r="35" spans="1:21">
      <c r="A35" s="4"/>
      <c r="B35" s="387" t="s">
        <v>948</v>
      </c>
      <c r="C35" s="184" t="s">
        <v>949</v>
      </c>
      <c r="D35" s="525">
        <v>3.2</v>
      </c>
      <c r="E35" s="519">
        <v>4.2541176470588233</v>
      </c>
      <c r="F35" s="376">
        <v>27293.765483587275</v>
      </c>
      <c r="G35" s="329">
        <v>29483.14982103528</v>
      </c>
      <c r="H35" s="329">
        <v>31784.989873259521</v>
      </c>
      <c r="I35" s="482">
        <v>35307.856851690318</v>
      </c>
      <c r="J35" s="329"/>
      <c r="K35" s="339"/>
      <c r="L35" s="340"/>
      <c r="M35" s="5"/>
      <c r="O35" s="167"/>
      <c r="P35" s="167"/>
      <c r="Q35" s="167"/>
      <c r="R35" s="167"/>
      <c r="S35" s="174"/>
      <c r="T35" s="170"/>
      <c r="U35" s="170"/>
    </row>
    <row r="36" spans="1:21">
      <c r="A36" s="12"/>
      <c r="B36" s="387" t="s">
        <v>950</v>
      </c>
      <c r="C36" s="184" t="s">
        <v>951</v>
      </c>
      <c r="D36" s="525">
        <v>3.17</v>
      </c>
      <c r="E36" s="519">
        <v>4.2142352941176471</v>
      </c>
      <c r="F36" s="376">
        <v>27016.606934577921</v>
      </c>
      <c r="G36" s="329">
        <v>29184.314199377921</v>
      </c>
      <c r="H36" s="329">
        <v>31462.179467009286</v>
      </c>
      <c r="I36" s="482">
        <v>34948.755525020482</v>
      </c>
      <c r="J36" s="329"/>
      <c r="K36" s="339"/>
      <c r="L36" s="340"/>
      <c r="M36" s="18"/>
      <c r="O36" s="167"/>
      <c r="P36" s="167"/>
      <c r="Q36" s="167"/>
      <c r="R36" s="167"/>
      <c r="S36" s="174"/>
      <c r="T36" s="170"/>
      <c r="U36" s="170"/>
    </row>
    <row r="37" spans="1:21">
      <c r="A37" s="12"/>
      <c r="B37" s="409" t="s">
        <v>952</v>
      </c>
      <c r="C37" s="246" t="s">
        <v>953</v>
      </c>
      <c r="D37" s="526">
        <v>3.13</v>
      </c>
      <c r="E37" s="519">
        <v>4.1610588235294115</v>
      </c>
      <c r="F37" s="379">
        <v>26712.968321568569</v>
      </c>
      <c r="G37" s="344">
        <v>28858.998513720562</v>
      </c>
      <c r="H37" s="344">
        <v>31112.888996759044</v>
      </c>
      <c r="I37" s="489">
        <v>34563.174134350644</v>
      </c>
      <c r="J37" s="344"/>
      <c r="K37" s="345"/>
      <c r="L37" s="346"/>
      <c r="M37" s="20"/>
      <c r="O37" s="167"/>
      <c r="P37" s="167"/>
      <c r="Q37" s="167"/>
      <c r="R37" s="167"/>
      <c r="S37" s="174"/>
      <c r="T37" s="170"/>
      <c r="U37" s="170"/>
    </row>
    <row r="38" spans="1:21">
      <c r="A38" s="10"/>
      <c r="B38" s="387" t="s">
        <v>954</v>
      </c>
      <c r="C38" s="184" t="s">
        <v>955</v>
      </c>
      <c r="D38" s="525">
        <v>3.1</v>
      </c>
      <c r="E38" s="519">
        <v>4.1349999999999998</v>
      </c>
      <c r="F38" s="327">
        <v>26435.809772559198</v>
      </c>
      <c r="G38" s="329">
        <v>28560.162892063199</v>
      </c>
      <c r="H38" s="329">
        <v>30790.078590508805</v>
      </c>
      <c r="I38" s="482">
        <v>34204.072807680801</v>
      </c>
      <c r="J38" s="329"/>
      <c r="K38" s="339"/>
      <c r="L38" s="340"/>
      <c r="M38" s="5"/>
      <c r="O38" s="167"/>
      <c r="P38" s="167"/>
      <c r="Q38" s="167"/>
      <c r="R38" s="167"/>
      <c r="S38" s="174"/>
      <c r="T38" s="170"/>
      <c r="U38" s="170"/>
    </row>
    <row r="39" spans="1:21" ht="15.75" thickBot="1">
      <c r="A39" s="4"/>
      <c r="B39" s="388" t="s">
        <v>956</v>
      </c>
      <c r="C39" s="192" t="s">
        <v>957</v>
      </c>
      <c r="D39" s="527">
        <v>3.07</v>
      </c>
      <c r="E39" s="522">
        <v>4.0949999999999998</v>
      </c>
      <c r="F39" s="343">
        <v>26211.446622677518</v>
      </c>
      <c r="G39" s="344">
        <v>28314.122669533517</v>
      </c>
      <c r="H39" s="344">
        <v>30523.922073439684</v>
      </c>
      <c r="I39" s="489">
        <v>33906.222659996885</v>
      </c>
      <c r="J39" s="344"/>
      <c r="K39" s="345"/>
      <c r="L39" s="346"/>
      <c r="M39" s="5"/>
      <c r="O39" s="167"/>
      <c r="P39" s="167"/>
      <c r="Q39" s="167"/>
      <c r="R39" s="167"/>
      <c r="S39" s="174"/>
      <c r="T39" s="170"/>
      <c r="U39" s="170"/>
    </row>
    <row r="40" spans="1:21">
      <c r="A40" s="4"/>
      <c r="B40" s="385" t="s">
        <v>958</v>
      </c>
      <c r="C40" s="200" t="s">
        <v>959</v>
      </c>
      <c r="D40" s="506">
        <v>3.04</v>
      </c>
      <c r="E40" s="524">
        <v>4.0419999999999998</v>
      </c>
      <c r="F40" s="427">
        <v>24893.788586564169</v>
      </c>
      <c r="G40" s="348">
        <v>26454.53781722016</v>
      </c>
      <c r="H40" s="348">
        <v>28535.536791428163</v>
      </c>
      <c r="I40" s="544">
        <v>30721.361410741451</v>
      </c>
      <c r="J40" s="348">
        <v>34702.277189296321</v>
      </c>
      <c r="K40" s="349"/>
      <c r="L40" s="350"/>
      <c r="M40" s="5"/>
      <c r="O40" s="167"/>
      <c r="P40" s="167"/>
      <c r="Q40" s="167"/>
      <c r="R40" s="167"/>
      <c r="S40" s="152"/>
      <c r="T40" s="170"/>
      <c r="U40" s="170"/>
    </row>
    <row r="41" spans="1:21">
      <c r="A41" s="19"/>
      <c r="B41" s="387" t="s">
        <v>960</v>
      </c>
      <c r="C41" s="184" t="s">
        <v>961</v>
      </c>
      <c r="D41" s="518">
        <v>3</v>
      </c>
      <c r="E41" s="519">
        <v>3.988815789473684</v>
      </c>
      <c r="F41" s="376">
        <v>24653.783909006484</v>
      </c>
      <c r="G41" s="329">
        <v>26198.27533517648</v>
      </c>
      <c r="H41" s="329">
        <v>28257.597236736488</v>
      </c>
      <c r="I41" s="479">
        <v>30423.305561510326</v>
      </c>
      <c r="J41" s="329">
        <v>34368.608535916967</v>
      </c>
      <c r="K41" s="339"/>
      <c r="L41" s="340"/>
      <c r="M41" s="18"/>
      <c r="O41" s="167"/>
      <c r="P41" s="167"/>
      <c r="Q41" s="167"/>
      <c r="R41" s="167"/>
      <c r="S41" s="152"/>
      <c r="T41" s="170"/>
      <c r="U41" s="170"/>
    </row>
    <row r="42" spans="1:21">
      <c r="A42" s="12"/>
      <c r="B42" s="387" t="s">
        <v>962</v>
      </c>
      <c r="C42" s="184" t="s">
        <v>963</v>
      </c>
      <c r="D42" s="518">
        <v>2.98</v>
      </c>
      <c r="E42" s="519">
        <v>3.9622236842105263</v>
      </c>
      <c r="F42" s="376">
        <v>24413.943960321121</v>
      </c>
      <c r="G42" s="329">
        <v>25942.177582005123</v>
      </c>
      <c r="H42" s="329">
        <v>27979.822410917124</v>
      </c>
      <c r="I42" s="479">
        <v>30121.555951098086</v>
      </c>
      <c r="J42" s="329">
        <v>34022.729658018245</v>
      </c>
      <c r="K42" s="339"/>
      <c r="L42" s="340"/>
      <c r="M42" s="20"/>
      <c r="O42" s="167"/>
      <c r="P42" s="167"/>
      <c r="Q42" s="167"/>
      <c r="R42" s="167"/>
      <c r="S42" s="152"/>
      <c r="T42" s="170"/>
      <c r="U42" s="170"/>
    </row>
    <row r="43" spans="1:21">
      <c r="A43" s="19"/>
      <c r="B43" s="387" t="s">
        <v>964</v>
      </c>
      <c r="C43" s="184" t="s">
        <v>965</v>
      </c>
      <c r="D43" s="518">
        <v>2.94</v>
      </c>
      <c r="E43" s="519">
        <v>3.9090394736842105</v>
      </c>
      <c r="F43" s="376">
        <v>24121.143883635763</v>
      </c>
      <c r="G43" s="329">
        <v>25633.119700833766</v>
      </c>
      <c r="H43" s="329">
        <v>27649.087457097765</v>
      </c>
      <c r="I43" s="479">
        <v>29766.84621268585</v>
      </c>
      <c r="J43" s="329">
        <v>33623.890652119524</v>
      </c>
      <c r="K43" s="339"/>
      <c r="L43" s="340"/>
      <c r="M43" s="20"/>
      <c r="O43" s="167"/>
      <c r="P43" s="167"/>
      <c r="Q43" s="167"/>
      <c r="R43" s="167"/>
      <c r="S43" s="152"/>
      <c r="T43" s="170"/>
      <c r="U43" s="170"/>
    </row>
    <row r="44" spans="1:21">
      <c r="A44" s="19"/>
      <c r="B44" s="387" t="s">
        <v>966</v>
      </c>
      <c r="C44" s="184" t="s">
        <v>967</v>
      </c>
      <c r="D44" s="518">
        <v>2.91</v>
      </c>
      <c r="E44" s="519">
        <v>3.8691513157894737</v>
      </c>
      <c r="F44" s="376">
        <v>23854.823870950408</v>
      </c>
      <c r="G44" s="329">
        <v>25350.541883662398</v>
      </c>
      <c r="H44" s="329">
        <v>27344.832567278401</v>
      </c>
      <c r="I44" s="479">
        <v>29438.616538273604</v>
      </c>
      <c r="J44" s="329">
        <v>33251.531710220806</v>
      </c>
      <c r="K44" s="339"/>
      <c r="L44" s="340"/>
      <c r="M44" s="5"/>
      <c r="O44" s="167"/>
      <c r="P44" s="167"/>
      <c r="Q44" s="167"/>
      <c r="R44" s="167"/>
      <c r="S44" s="152"/>
      <c r="T44" s="170"/>
      <c r="U44" s="170"/>
    </row>
    <row r="45" spans="1:21" ht="15.75" thickBot="1">
      <c r="A45" s="12"/>
      <c r="B45" s="388" t="s">
        <v>968</v>
      </c>
      <c r="C45" s="192" t="s">
        <v>969</v>
      </c>
      <c r="D45" s="521">
        <v>2.88</v>
      </c>
      <c r="E45" s="522">
        <v>3.829263157894736</v>
      </c>
      <c r="F45" s="425">
        <v>23641.299257392715</v>
      </c>
      <c r="G45" s="353">
        <v>25120.759465618718</v>
      </c>
      <c r="H45" s="353">
        <v>27093.373076586719</v>
      </c>
      <c r="I45" s="545">
        <v>29167.040753042485</v>
      </c>
      <c r="J45" s="353">
        <v>32944.34312084144</v>
      </c>
      <c r="K45" s="354"/>
      <c r="L45" s="355"/>
      <c r="M45" s="18"/>
      <c r="O45" s="167"/>
      <c r="P45" s="167"/>
      <c r="Q45" s="167"/>
      <c r="R45" s="167"/>
      <c r="S45" s="152"/>
      <c r="T45" s="170"/>
      <c r="U45" s="170"/>
    </row>
    <row r="46" spans="1:21">
      <c r="A46" s="19"/>
      <c r="B46" s="385" t="s">
        <v>970</v>
      </c>
      <c r="C46" s="200" t="s">
        <v>971</v>
      </c>
      <c r="D46" s="523">
        <v>2.85</v>
      </c>
      <c r="E46" s="524">
        <v>3.7890000000000001</v>
      </c>
      <c r="F46" s="347">
        <v>21911.77684096737</v>
      </c>
      <c r="G46" s="348">
        <v>23374.979244707363</v>
      </c>
      <c r="H46" s="348">
        <v>24838.181648447371</v>
      </c>
      <c r="I46" s="487">
        <v>26301.384052187361</v>
      </c>
      <c r="J46" s="348">
        <v>29537.599128959846</v>
      </c>
      <c r="K46" s="349">
        <v>31488.535667279848</v>
      </c>
      <c r="L46" s="350"/>
      <c r="M46" s="18"/>
      <c r="O46" s="167"/>
      <c r="P46" s="167"/>
      <c r="Q46" s="167"/>
      <c r="R46" s="167"/>
      <c r="S46" s="152"/>
      <c r="T46" s="167"/>
      <c r="U46" s="170"/>
    </row>
    <row r="47" spans="1:21">
      <c r="A47" s="10"/>
      <c r="B47" s="387" t="s">
        <v>972</v>
      </c>
      <c r="C47" s="184" t="s">
        <v>973</v>
      </c>
      <c r="D47" s="518">
        <v>2.82</v>
      </c>
      <c r="E47" s="519">
        <v>3.749115789473684</v>
      </c>
      <c r="F47" s="327">
        <v>21714.510031895672</v>
      </c>
      <c r="G47" s="329">
        <v>23161.454631149685</v>
      </c>
      <c r="H47" s="329">
        <v>24608.399230403676</v>
      </c>
      <c r="I47" s="482">
        <v>26055.343829657675</v>
      </c>
      <c r="J47" s="329">
        <v>29261.426053923926</v>
      </c>
      <c r="K47" s="339">
        <v>31190.685519595929</v>
      </c>
      <c r="L47" s="340"/>
      <c r="M47" s="11"/>
      <c r="O47" s="167"/>
      <c r="P47" s="167"/>
      <c r="Q47" s="167"/>
      <c r="R47" s="167"/>
      <c r="S47" s="152"/>
      <c r="T47" s="167"/>
      <c r="U47" s="170"/>
    </row>
    <row r="48" spans="1:21">
      <c r="A48" s="4"/>
      <c r="B48" s="387" t="s">
        <v>974</v>
      </c>
      <c r="C48" s="184" t="s">
        <v>975</v>
      </c>
      <c r="D48" s="518">
        <v>2.79</v>
      </c>
      <c r="E48" s="519">
        <v>3.7092315789473682</v>
      </c>
      <c r="F48" s="327">
        <v>21464.447823696322</v>
      </c>
      <c r="G48" s="329">
        <v>22895.134618464319</v>
      </c>
      <c r="H48" s="329">
        <v>24325.821413232319</v>
      </c>
      <c r="I48" s="482">
        <v>25756.508208000323</v>
      </c>
      <c r="J48" s="329">
        <v>28924.001799902082</v>
      </c>
      <c r="K48" s="339">
        <v>30831.58419292609</v>
      </c>
      <c r="L48" s="340"/>
      <c r="M48" s="20"/>
      <c r="O48" s="167"/>
      <c r="P48" s="167"/>
      <c r="Q48" s="167"/>
      <c r="R48" s="167"/>
      <c r="S48" s="152"/>
      <c r="T48" s="167"/>
      <c r="U48" s="170"/>
    </row>
    <row r="49" spans="1:21">
      <c r="A49" s="19"/>
      <c r="B49" s="387" t="s">
        <v>976</v>
      </c>
      <c r="C49" s="184" t="s">
        <v>977</v>
      </c>
      <c r="D49" s="518">
        <v>2.75</v>
      </c>
      <c r="E49" s="519">
        <v>3.6560526315789468</v>
      </c>
      <c r="F49" s="327">
        <v>21187.905551496966</v>
      </c>
      <c r="G49" s="329">
        <v>22602.334541778961</v>
      </c>
      <c r="H49" s="329">
        <v>24016.763532060962</v>
      </c>
      <c r="I49" s="482">
        <v>25431.192522342961</v>
      </c>
      <c r="J49" s="329">
        <v>28560.097481880242</v>
      </c>
      <c r="K49" s="339">
        <v>30446.002802256244</v>
      </c>
      <c r="L49" s="340"/>
      <c r="M49" s="11"/>
      <c r="O49" s="167"/>
      <c r="P49" s="167"/>
      <c r="Q49" s="167"/>
      <c r="R49" s="167"/>
      <c r="S49" s="152"/>
      <c r="T49" s="167"/>
      <c r="U49" s="170"/>
    </row>
    <row r="50" spans="1:21">
      <c r="A50" s="4"/>
      <c r="B50" s="387" t="s">
        <v>978</v>
      </c>
      <c r="C50" s="184" t="s">
        <v>979</v>
      </c>
      <c r="D50" s="518">
        <v>2.72</v>
      </c>
      <c r="E50" s="519">
        <v>3.6161684210526315</v>
      </c>
      <c r="F50" s="327">
        <v>20937.843343297602</v>
      </c>
      <c r="G50" s="329">
        <v>22336.014529093605</v>
      </c>
      <c r="H50" s="329">
        <v>23734.185714889598</v>
      </c>
      <c r="I50" s="482">
        <v>25132.356900685609</v>
      </c>
      <c r="J50" s="329">
        <v>28222.673227858402</v>
      </c>
      <c r="K50" s="339">
        <v>30086.901475586397</v>
      </c>
      <c r="L50" s="340"/>
      <c r="M50" s="11"/>
      <c r="O50" s="167"/>
      <c r="P50" s="167"/>
      <c r="Q50" s="167"/>
      <c r="R50" s="167"/>
      <c r="S50" s="152"/>
      <c r="T50" s="167"/>
      <c r="U50" s="170"/>
    </row>
    <row r="51" spans="1:21" ht="15.75" thickBot="1">
      <c r="A51" s="10"/>
      <c r="B51" s="388" t="s">
        <v>980</v>
      </c>
      <c r="C51" s="192" t="s">
        <v>981</v>
      </c>
      <c r="D51" s="521">
        <v>2.69</v>
      </c>
      <c r="E51" s="522">
        <v>3.5762842105263153</v>
      </c>
      <c r="F51" s="343">
        <v>20740.576534225926</v>
      </c>
      <c r="G51" s="344">
        <v>22122.48991553592</v>
      </c>
      <c r="H51" s="344">
        <v>23504.403296845929</v>
      </c>
      <c r="I51" s="489">
        <v>24886.316678155923</v>
      </c>
      <c r="J51" s="344">
        <v>27946.500152822478</v>
      </c>
      <c r="K51" s="345">
        <v>29789.051327902485</v>
      </c>
      <c r="L51" s="346"/>
      <c r="M51" s="20"/>
      <c r="O51" s="167"/>
      <c r="P51" s="167"/>
      <c r="Q51" s="167"/>
      <c r="R51" s="167"/>
      <c r="S51" s="152"/>
      <c r="T51" s="167"/>
      <c r="U51" s="170"/>
    </row>
    <row r="52" spans="1:21">
      <c r="A52" s="12"/>
      <c r="B52" s="385" t="s">
        <v>982</v>
      </c>
      <c r="C52" s="200" t="s">
        <v>983</v>
      </c>
      <c r="D52" s="523">
        <v>2.66</v>
      </c>
      <c r="E52" s="524">
        <v>3.536</v>
      </c>
      <c r="F52" s="347">
        <v>19527.281875682882</v>
      </c>
      <c r="G52" s="348">
        <v>20437.718926898884</v>
      </c>
      <c r="H52" s="348">
        <v>20892.937452506882</v>
      </c>
      <c r="I52" s="487">
        <v>22713.811554938875</v>
      </c>
      <c r="J52" s="348">
        <v>25445.122708586878</v>
      </c>
      <c r="K52" s="348">
        <v>26899.60685733792</v>
      </c>
      <c r="L52" s="457">
        <v>29010.865239245762</v>
      </c>
      <c r="M52" s="11"/>
      <c r="O52" s="167"/>
      <c r="P52" s="167"/>
      <c r="Q52" s="167"/>
      <c r="R52" s="167"/>
      <c r="S52" s="152"/>
      <c r="T52" s="167"/>
      <c r="U52" s="167"/>
    </row>
    <row r="53" spans="1:21">
      <c r="A53" s="19"/>
      <c r="B53" s="387" t="s">
        <v>984</v>
      </c>
      <c r="C53" s="184" t="s">
        <v>985</v>
      </c>
      <c r="D53" s="518">
        <v>2.63</v>
      </c>
      <c r="E53" s="519">
        <v>3.4961203007518797</v>
      </c>
      <c r="F53" s="327">
        <v>19340.853602935204</v>
      </c>
      <c r="G53" s="329">
        <v>20240.452117827197</v>
      </c>
      <c r="H53" s="329">
        <v>20690.251375273197</v>
      </c>
      <c r="I53" s="482">
        <v>22489.448405057206</v>
      </c>
      <c r="J53" s="329">
        <v>25188.243949733209</v>
      </c>
      <c r="K53" s="329">
        <v>26628.031072106802</v>
      </c>
      <c r="L53" s="393">
        <v>28719.934454352398</v>
      </c>
      <c r="M53" s="5"/>
      <c r="O53" s="167"/>
      <c r="P53" s="167"/>
      <c r="Q53" s="167"/>
      <c r="R53" s="167"/>
      <c r="S53" s="152"/>
      <c r="T53" s="167"/>
      <c r="U53" s="167"/>
    </row>
    <row r="54" spans="1:21">
      <c r="A54" s="19"/>
      <c r="B54" s="387" t="s">
        <v>986</v>
      </c>
      <c r="C54" s="184" t="s">
        <v>987</v>
      </c>
      <c r="D54" s="518">
        <v>2.59</v>
      </c>
      <c r="E54" s="519">
        <v>3.4429473684210525</v>
      </c>
      <c r="F54" s="327">
        <v>19075.149867059841</v>
      </c>
      <c r="G54" s="329">
        <v>19963.909845627841</v>
      </c>
      <c r="H54" s="329">
        <v>20408.28983491184</v>
      </c>
      <c r="I54" s="482">
        <v>22185.809792047843</v>
      </c>
      <c r="J54" s="329">
        <v>24852.089727751838</v>
      </c>
      <c r="K54" s="329">
        <v>26273.321333694556</v>
      </c>
      <c r="L54" s="393">
        <v>28337.35325293968</v>
      </c>
      <c r="M54" s="18"/>
      <c r="O54" s="167"/>
      <c r="P54" s="167"/>
      <c r="Q54" s="167"/>
      <c r="R54" s="167"/>
      <c r="S54" s="152"/>
      <c r="T54" s="167"/>
      <c r="U54" s="167"/>
    </row>
    <row r="55" spans="1:21">
      <c r="A55" s="12"/>
      <c r="B55" s="387" t="s">
        <v>988</v>
      </c>
      <c r="C55" s="184" t="s">
        <v>989</v>
      </c>
      <c r="D55" s="518">
        <v>2.56</v>
      </c>
      <c r="E55" s="519">
        <v>3.4030676691729322</v>
      </c>
      <c r="F55" s="327">
        <v>18835.926195184482</v>
      </c>
      <c r="G55" s="329">
        <v>19713.847637428491</v>
      </c>
      <c r="H55" s="329">
        <v>20152.808358550476</v>
      </c>
      <c r="I55" s="482">
        <v>21908.651243038483</v>
      </c>
      <c r="J55" s="329">
        <v>24542.415569770481</v>
      </c>
      <c r="K55" s="329">
        <v>25945.091659282323</v>
      </c>
      <c r="L55" s="393">
        <v>27981.252115526964</v>
      </c>
      <c r="M55" s="20"/>
      <c r="O55" s="167"/>
      <c r="P55" s="167"/>
      <c r="Q55" s="167"/>
      <c r="R55" s="167"/>
      <c r="S55" s="152"/>
      <c r="T55" s="167"/>
      <c r="U55" s="167"/>
    </row>
    <row r="56" spans="1:21">
      <c r="A56" s="10"/>
      <c r="B56" s="387" t="s">
        <v>990</v>
      </c>
      <c r="C56" s="184" t="s">
        <v>991</v>
      </c>
      <c r="D56" s="518">
        <v>2.5299999999999998</v>
      </c>
      <c r="E56" s="519">
        <v>3.3631879699248115</v>
      </c>
      <c r="F56" s="327">
        <v>18649.497922436803</v>
      </c>
      <c r="G56" s="329">
        <v>19516.580828356804</v>
      </c>
      <c r="H56" s="329">
        <v>19950.122281316802</v>
      </c>
      <c r="I56" s="482">
        <v>21684.288093156803</v>
      </c>
      <c r="J56" s="329">
        <v>24285.536810916805</v>
      </c>
      <c r="K56" s="329">
        <v>25673.515874051205</v>
      </c>
      <c r="L56" s="393">
        <v>27690.321330633607</v>
      </c>
      <c r="M56" s="5"/>
      <c r="O56" s="167"/>
      <c r="P56" s="167"/>
      <c r="Q56" s="167"/>
      <c r="R56" s="167"/>
      <c r="S56" s="152"/>
      <c r="T56" s="167"/>
      <c r="U56" s="167"/>
    </row>
    <row r="57" spans="1:21" ht="15.75" thickBot="1">
      <c r="A57" s="4"/>
      <c r="B57" s="388" t="s">
        <v>992</v>
      </c>
      <c r="C57" s="192" t="s">
        <v>993</v>
      </c>
      <c r="D57" s="521">
        <v>2.5</v>
      </c>
      <c r="E57" s="522">
        <v>3.3233082706766917</v>
      </c>
      <c r="F57" s="343">
        <v>18410.274250561441</v>
      </c>
      <c r="G57" s="344">
        <v>19266.518620157451</v>
      </c>
      <c r="H57" s="344">
        <v>19694.640804955445</v>
      </c>
      <c r="I57" s="489">
        <v>21407.129544147443</v>
      </c>
      <c r="J57" s="344">
        <v>23975.862652935448</v>
      </c>
      <c r="K57" s="344">
        <v>25345.286199638966</v>
      </c>
      <c r="L57" s="461">
        <v>27334.220193220885</v>
      </c>
      <c r="M57" s="5"/>
      <c r="O57" s="167"/>
      <c r="P57" s="167"/>
      <c r="Q57" s="167"/>
      <c r="R57" s="167"/>
      <c r="S57" s="152"/>
      <c r="T57" s="167"/>
      <c r="U57" s="167"/>
    </row>
    <row r="58" spans="1:21">
      <c r="A58" s="12"/>
      <c r="B58" s="385" t="s">
        <v>994</v>
      </c>
      <c r="C58" s="200" t="s">
        <v>995</v>
      </c>
      <c r="D58" s="523">
        <v>2.4700000000000002</v>
      </c>
      <c r="E58" s="524">
        <v>3.2839999999999998</v>
      </c>
      <c r="F58" s="435">
        <v>17748.347662050084</v>
      </c>
      <c r="G58" s="348">
        <v>18593.753495322078</v>
      </c>
      <c r="H58" s="348">
        <v>19016.456411958083</v>
      </c>
      <c r="I58" s="487">
        <v>19861.862245230081</v>
      </c>
      <c r="J58" s="348">
        <v>21129.970995138079</v>
      </c>
      <c r="K58" s="348">
        <v>22398.079745046081</v>
      </c>
      <c r="L58" s="350">
        <v>23928.489823111529</v>
      </c>
      <c r="M58" s="11"/>
      <c r="O58" s="167"/>
      <c r="P58" s="167"/>
      <c r="Q58" s="167"/>
      <c r="R58" s="167"/>
      <c r="S58" s="152"/>
      <c r="T58" s="167"/>
      <c r="U58" s="167"/>
    </row>
    <row r="59" spans="1:21">
      <c r="A59" s="10"/>
      <c r="B59" s="387" t="s">
        <v>996</v>
      </c>
      <c r="C59" s="184" t="s">
        <v>997</v>
      </c>
      <c r="D59" s="518">
        <v>2.44</v>
      </c>
      <c r="E59" s="519">
        <v>3.2441133603238859</v>
      </c>
      <c r="F59" s="436">
        <v>17567.338657464403</v>
      </c>
      <c r="G59" s="329">
        <v>18401.905954412399</v>
      </c>
      <c r="H59" s="329">
        <v>18819.18960288641</v>
      </c>
      <c r="I59" s="482">
        <v>19653.756899834403</v>
      </c>
      <c r="J59" s="329">
        <v>20905.607845256403</v>
      </c>
      <c r="K59" s="329">
        <v>22157.458790678404</v>
      </c>
      <c r="L59" s="340">
        <v>23673.993820723601</v>
      </c>
      <c r="M59" s="18"/>
      <c r="O59" s="167"/>
      <c r="P59" s="167"/>
      <c r="Q59" s="167"/>
      <c r="R59" s="167"/>
      <c r="S59" s="152"/>
      <c r="T59" s="167"/>
      <c r="U59" s="167"/>
    </row>
    <row r="60" spans="1:21">
      <c r="A60" s="10"/>
      <c r="B60" s="387" t="s">
        <v>998</v>
      </c>
      <c r="C60" s="184" t="s">
        <v>999</v>
      </c>
      <c r="D60" s="518">
        <v>2.4</v>
      </c>
      <c r="E60" s="519">
        <v>3.190931174089068</v>
      </c>
      <c r="F60" s="436">
        <v>17307.054189751041</v>
      </c>
      <c r="G60" s="329">
        <v>18130.782950375044</v>
      </c>
      <c r="H60" s="329">
        <v>18542.647330687043</v>
      </c>
      <c r="I60" s="482">
        <v>19366.376091311045</v>
      </c>
      <c r="J60" s="329">
        <v>20601.96923224704</v>
      </c>
      <c r="K60" s="329">
        <v>21837.562373183042</v>
      </c>
      <c r="L60" s="340">
        <v>23331.766575349768</v>
      </c>
      <c r="M60" s="20"/>
      <c r="O60" s="167"/>
      <c r="P60" s="167"/>
      <c r="Q60" s="167"/>
      <c r="R60" s="167"/>
      <c r="S60" s="152"/>
      <c r="T60" s="167"/>
      <c r="U60" s="167"/>
    </row>
    <row r="61" spans="1:21">
      <c r="A61" s="10"/>
      <c r="B61" s="387" t="s">
        <v>1000</v>
      </c>
      <c r="C61" s="184" t="s">
        <v>1001</v>
      </c>
      <c r="D61" s="518">
        <v>2.37</v>
      </c>
      <c r="E61" s="519">
        <v>3.151044534412955</v>
      </c>
      <c r="F61" s="436">
        <v>17073.249786037679</v>
      </c>
      <c r="G61" s="329">
        <v>17886.140010337687</v>
      </c>
      <c r="H61" s="329">
        <v>18292.585122487682</v>
      </c>
      <c r="I61" s="482">
        <v>19105.47534678768</v>
      </c>
      <c r="J61" s="329">
        <v>20324.810683237676</v>
      </c>
      <c r="K61" s="329">
        <v>21544.146019687687</v>
      </c>
      <c r="L61" s="340">
        <v>23016.019393975923</v>
      </c>
      <c r="M61" s="20"/>
      <c r="O61" s="167"/>
      <c r="P61" s="167"/>
      <c r="Q61" s="167"/>
      <c r="R61" s="167"/>
      <c r="S61" s="152"/>
      <c r="T61" s="167"/>
      <c r="U61" s="167"/>
    </row>
    <row r="62" spans="1:21">
      <c r="A62" s="4"/>
      <c r="B62" s="387" t="s">
        <v>1002</v>
      </c>
      <c r="C62" s="184" t="s">
        <v>1003</v>
      </c>
      <c r="D62" s="518">
        <v>2.34</v>
      </c>
      <c r="E62" s="519">
        <v>3.111157894736841</v>
      </c>
      <c r="F62" s="436">
        <v>16892.240781452001</v>
      </c>
      <c r="G62" s="329">
        <v>17694.292469428005</v>
      </c>
      <c r="H62" s="329">
        <v>18095.318313415995</v>
      </c>
      <c r="I62" s="482">
        <v>18897.370001392006</v>
      </c>
      <c r="J62" s="329">
        <v>20100.447533356</v>
      </c>
      <c r="K62" s="329">
        <v>21303.525065320002</v>
      </c>
      <c r="L62" s="340">
        <v>22761.523391587994</v>
      </c>
      <c r="M62" s="5"/>
      <c r="O62" s="167"/>
      <c r="P62" s="167"/>
      <c r="Q62" s="167"/>
      <c r="R62" s="167"/>
      <c r="S62" s="152"/>
      <c r="T62" s="167"/>
      <c r="U62" s="167"/>
    </row>
    <row r="63" spans="1:21" ht="15.75" thickBot="1">
      <c r="A63" s="12"/>
      <c r="B63" s="388" t="s">
        <v>1004</v>
      </c>
      <c r="C63" s="192" t="s">
        <v>1005</v>
      </c>
      <c r="D63" s="521">
        <v>2.31</v>
      </c>
      <c r="E63" s="522">
        <v>3.071271255060728</v>
      </c>
      <c r="F63" s="437">
        <v>16658.436377738642</v>
      </c>
      <c r="G63" s="353">
        <v>17449.649529390637</v>
      </c>
      <c r="H63" s="353">
        <v>17845.256105216638</v>
      </c>
      <c r="I63" s="488">
        <v>18636.469256868641</v>
      </c>
      <c r="J63" s="353">
        <v>19823.288984346644</v>
      </c>
      <c r="K63" s="353">
        <v>21010.10871182464</v>
      </c>
      <c r="L63" s="355">
        <v>22445.776210214164</v>
      </c>
      <c r="M63" s="18"/>
      <c r="O63" s="167"/>
      <c r="P63" s="167"/>
      <c r="Q63" s="167"/>
      <c r="R63" s="167"/>
      <c r="S63" s="152"/>
      <c r="T63" s="167"/>
      <c r="U63" s="167"/>
    </row>
    <row r="64" spans="1:21">
      <c r="A64" s="12"/>
      <c r="B64" s="385" t="s">
        <v>1006</v>
      </c>
      <c r="C64" s="200" t="s">
        <v>1007</v>
      </c>
      <c r="D64" s="523">
        <v>2.2799999999999998</v>
      </c>
      <c r="E64" s="524">
        <v>3.0310000000000001</v>
      </c>
      <c r="F64" s="347">
        <v>16424.63197402528</v>
      </c>
      <c r="G64" s="348">
        <v>16814.819281689277</v>
      </c>
      <c r="H64" s="348">
        <v>17205.006589353281</v>
      </c>
      <c r="I64" s="487">
        <v>17595.193897017281</v>
      </c>
      <c r="J64" s="348">
        <v>18375.568512345282</v>
      </c>
      <c r="K64" s="349">
        <v>19155.943127673283</v>
      </c>
      <c r="L64" s="350">
        <v>20403.195039467519</v>
      </c>
      <c r="M64" s="18"/>
      <c r="O64" s="167"/>
      <c r="P64" s="167"/>
      <c r="Q64" s="167"/>
      <c r="R64" s="167"/>
      <c r="S64" s="152"/>
      <c r="T64" s="167"/>
      <c r="U64" s="167"/>
    </row>
    <row r="65" spans="1:21">
      <c r="A65" s="10"/>
      <c r="B65" s="387" t="s">
        <v>1008</v>
      </c>
      <c r="C65" s="184" t="s">
        <v>1009</v>
      </c>
      <c r="D65" s="525">
        <v>2.25</v>
      </c>
      <c r="E65" s="519">
        <v>2.991118421052632</v>
      </c>
      <c r="F65" s="327">
        <v>16243.622969439604</v>
      </c>
      <c r="G65" s="329">
        <v>16628.391008941602</v>
      </c>
      <c r="H65" s="329">
        <v>17013.159048443606</v>
      </c>
      <c r="I65" s="482">
        <v>17397.927087945605</v>
      </c>
      <c r="J65" s="329">
        <v>18167.463166949608</v>
      </c>
      <c r="K65" s="339">
        <v>18936.999245953601</v>
      </c>
      <c r="L65" s="340">
        <v>20169.554131370402</v>
      </c>
      <c r="M65" s="11"/>
      <c r="O65" s="167"/>
      <c r="P65" s="167"/>
      <c r="Q65" s="167"/>
      <c r="R65" s="167"/>
      <c r="S65" s="152"/>
      <c r="T65" s="167"/>
      <c r="U65" s="167"/>
    </row>
    <row r="66" spans="1:21">
      <c r="A66" s="4"/>
      <c r="B66" s="387" t="s">
        <v>1010</v>
      </c>
      <c r="C66" s="184" t="s">
        <v>1011</v>
      </c>
      <c r="D66" s="525">
        <v>2.21</v>
      </c>
      <c r="E66" s="519">
        <v>2.9379429824561409</v>
      </c>
      <c r="F66" s="327">
        <v>15983.338501726241</v>
      </c>
      <c r="G66" s="329">
        <v>16362.687273066242</v>
      </c>
      <c r="H66" s="329">
        <v>16742.036044406243</v>
      </c>
      <c r="I66" s="482">
        <v>17121.384815746242</v>
      </c>
      <c r="J66" s="329">
        <v>17880.082358426243</v>
      </c>
      <c r="K66" s="339">
        <v>18638.779901106245</v>
      </c>
      <c r="L66" s="340">
        <v>19852.77927009216</v>
      </c>
      <c r="M66" s="20"/>
      <c r="O66" s="167"/>
      <c r="P66" s="167"/>
      <c r="Q66" s="167"/>
      <c r="R66" s="167"/>
      <c r="S66" s="152"/>
      <c r="T66" s="167"/>
      <c r="U66" s="167"/>
    </row>
    <row r="67" spans="1:21">
      <c r="A67" s="4"/>
      <c r="B67" s="387" t="s">
        <v>1012</v>
      </c>
      <c r="C67" s="184" t="s">
        <v>1013</v>
      </c>
      <c r="D67" s="525">
        <v>2.1800000000000002</v>
      </c>
      <c r="E67" s="519">
        <v>2.8980614035087728</v>
      </c>
      <c r="F67" s="327">
        <v>15749.53409801288</v>
      </c>
      <c r="G67" s="329">
        <v>16123.463601190882</v>
      </c>
      <c r="H67" s="329">
        <v>16497.393104368883</v>
      </c>
      <c r="I67" s="482">
        <v>16871.322607546881</v>
      </c>
      <c r="J67" s="329">
        <v>17619.181613902885</v>
      </c>
      <c r="K67" s="339">
        <v>18367.040620258886</v>
      </c>
      <c r="L67" s="340">
        <v>19562.484472813929</v>
      </c>
      <c r="M67" s="11"/>
      <c r="O67" s="167"/>
      <c r="P67" s="167"/>
      <c r="Q67" s="167"/>
      <c r="R67" s="167"/>
      <c r="S67" s="152"/>
      <c r="T67" s="167"/>
      <c r="U67" s="167"/>
    </row>
    <row r="68" spans="1:21">
      <c r="A68" s="19"/>
      <c r="B68" s="387" t="s">
        <v>1014</v>
      </c>
      <c r="C68" s="184" t="s">
        <v>1015</v>
      </c>
      <c r="D68" s="525">
        <v>2.15</v>
      </c>
      <c r="E68" s="519">
        <v>2.8581798245614038</v>
      </c>
      <c r="F68" s="327">
        <v>15568.525093427201</v>
      </c>
      <c r="G68" s="329">
        <v>15937.035328443204</v>
      </c>
      <c r="H68" s="329">
        <v>16305.545563459202</v>
      </c>
      <c r="I68" s="482">
        <v>16674.055798475201</v>
      </c>
      <c r="J68" s="329">
        <v>17411.0762685072</v>
      </c>
      <c r="K68" s="339">
        <v>18148.096738539203</v>
      </c>
      <c r="L68" s="340">
        <v>19328.843564716801</v>
      </c>
      <c r="M68" s="11"/>
      <c r="O68" s="167"/>
      <c r="P68" s="167"/>
      <c r="Q68" s="167"/>
      <c r="R68" s="167"/>
      <c r="S68" s="152"/>
      <c r="T68" s="167"/>
      <c r="U68" s="167"/>
    </row>
    <row r="69" spans="1:21" ht="15.75" thickBot="1">
      <c r="A69" s="12"/>
      <c r="B69" s="388" t="s">
        <v>1016</v>
      </c>
      <c r="C69" s="192" t="s">
        <v>1017</v>
      </c>
      <c r="D69" s="527">
        <v>2.12</v>
      </c>
      <c r="E69" s="522">
        <v>2.8182982456140357</v>
      </c>
      <c r="F69" s="352">
        <v>15334.72068971384</v>
      </c>
      <c r="G69" s="353">
        <v>15697.811656567839</v>
      </c>
      <c r="H69" s="353">
        <v>16060.902623421842</v>
      </c>
      <c r="I69" s="488">
        <v>16423.993590275841</v>
      </c>
      <c r="J69" s="353">
        <v>17150.175523983839</v>
      </c>
      <c r="K69" s="354">
        <v>17876.357457691836</v>
      </c>
      <c r="L69" s="355">
        <v>19038.548767438562</v>
      </c>
      <c r="M69" s="20"/>
      <c r="O69" s="167"/>
      <c r="P69" s="167"/>
      <c r="Q69" s="167"/>
      <c r="R69" s="167"/>
      <c r="S69" s="152"/>
      <c r="T69" s="167"/>
      <c r="U69" s="167"/>
    </row>
    <row r="70" spans="1:21">
      <c r="A70" s="19"/>
      <c r="B70" s="385" t="s">
        <v>1018</v>
      </c>
      <c r="C70" s="200" t="s">
        <v>1019</v>
      </c>
      <c r="D70" s="523">
        <v>2.09</v>
      </c>
      <c r="E70" s="524">
        <v>2.7789999999999999</v>
      </c>
      <c r="F70" s="323">
        <v>14743.244587308482</v>
      </c>
      <c r="G70" s="325">
        <v>15100.916286000482</v>
      </c>
      <c r="H70" s="325">
        <v>15458.587984692482</v>
      </c>
      <c r="I70" s="483">
        <v>15816.259683384482</v>
      </c>
      <c r="J70" s="325">
        <v>16531.603080768484</v>
      </c>
      <c r="K70" s="337">
        <v>16889.27477946048</v>
      </c>
      <c r="L70" s="326">
        <v>17604.618176844488</v>
      </c>
      <c r="M70" s="11"/>
      <c r="O70" s="167"/>
      <c r="P70" s="167"/>
      <c r="Q70" s="167"/>
      <c r="R70" s="167"/>
      <c r="S70" s="152"/>
      <c r="T70" s="167"/>
      <c r="U70" s="167"/>
    </row>
    <row r="71" spans="1:21">
      <c r="A71" s="19"/>
      <c r="B71" s="387" t="s">
        <v>1020</v>
      </c>
      <c r="C71" s="184" t="s">
        <v>1021</v>
      </c>
      <c r="D71" s="518">
        <v>2.06</v>
      </c>
      <c r="E71" s="519">
        <v>2.7391100478468902</v>
      </c>
      <c r="F71" s="327">
        <v>14567.654850884805</v>
      </c>
      <c r="G71" s="329">
        <v>14919.907281414804</v>
      </c>
      <c r="H71" s="329">
        <v>15272.159711944802</v>
      </c>
      <c r="I71" s="482">
        <v>15624.412142474801</v>
      </c>
      <c r="J71" s="329">
        <v>16328.917003534802</v>
      </c>
      <c r="K71" s="339">
        <v>16681.169434064799</v>
      </c>
      <c r="L71" s="340">
        <v>17385.674295124805</v>
      </c>
      <c r="M71" s="5"/>
      <c r="O71" s="167"/>
      <c r="P71" s="167"/>
      <c r="Q71" s="167"/>
      <c r="R71" s="167"/>
      <c r="S71" s="152"/>
      <c r="T71" s="167"/>
      <c r="U71" s="167"/>
    </row>
    <row r="72" spans="1:21">
      <c r="A72" s="12"/>
      <c r="B72" s="387" t="s">
        <v>1022</v>
      </c>
      <c r="C72" s="184" t="s">
        <v>1023</v>
      </c>
      <c r="D72" s="518">
        <v>2.02</v>
      </c>
      <c r="E72" s="519">
        <v>2.6859234449760767</v>
      </c>
      <c r="F72" s="327">
        <v>14312.789651333442</v>
      </c>
      <c r="G72" s="329">
        <v>14659.622813701442</v>
      </c>
      <c r="H72" s="329">
        <v>15006.455976069443</v>
      </c>
      <c r="I72" s="482">
        <v>15353.28913843744</v>
      </c>
      <c r="J72" s="329">
        <v>16046.955463173443</v>
      </c>
      <c r="K72" s="339">
        <v>16393.788625541441</v>
      </c>
      <c r="L72" s="340">
        <v>17087.454950277439</v>
      </c>
      <c r="M72" s="18"/>
      <c r="O72" s="167"/>
      <c r="P72" s="167"/>
      <c r="Q72" s="167"/>
      <c r="R72" s="167"/>
      <c r="S72" s="152"/>
      <c r="T72" s="167"/>
      <c r="U72" s="167"/>
    </row>
    <row r="73" spans="1:21">
      <c r="A73" s="19"/>
      <c r="B73" s="387" t="s">
        <v>1024</v>
      </c>
      <c r="C73" s="184" t="s">
        <v>1025</v>
      </c>
      <c r="D73" s="518">
        <v>1.99</v>
      </c>
      <c r="E73" s="519">
        <v>2.6460334928229665</v>
      </c>
      <c r="F73" s="327">
        <v>14084.40451578208</v>
      </c>
      <c r="G73" s="329">
        <v>14425.818409988082</v>
      </c>
      <c r="H73" s="329">
        <v>14767.232304194084</v>
      </c>
      <c r="I73" s="482">
        <v>15108.646198400082</v>
      </c>
      <c r="J73" s="329">
        <v>15791.473986812083</v>
      </c>
      <c r="K73" s="339">
        <v>16132.887881018083</v>
      </c>
      <c r="L73" s="340">
        <v>16815.715669430083</v>
      </c>
      <c r="M73" s="5"/>
      <c r="O73" s="167"/>
      <c r="P73" s="167"/>
      <c r="Q73" s="167"/>
      <c r="R73" s="167"/>
      <c r="S73" s="152"/>
      <c r="T73" s="167"/>
      <c r="U73" s="167"/>
    </row>
    <row r="74" spans="1:21">
      <c r="A74" s="10"/>
      <c r="B74" s="387" t="s">
        <v>1026</v>
      </c>
      <c r="C74" s="184" t="s">
        <v>1027</v>
      </c>
      <c r="D74" s="518">
        <v>1.96</v>
      </c>
      <c r="E74" s="519">
        <v>2.6061435406698563</v>
      </c>
      <c r="F74" s="327">
        <v>13856.019380230724</v>
      </c>
      <c r="G74" s="329">
        <v>14192.014006274723</v>
      </c>
      <c r="H74" s="329">
        <v>14528.008632318721</v>
      </c>
      <c r="I74" s="482">
        <v>14864.003258362725</v>
      </c>
      <c r="J74" s="329">
        <v>15535.992510450724</v>
      </c>
      <c r="K74" s="339">
        <v>15871.987136494721</v>
      </c>
      <c r="L74" s="340">
        <v>16543.976388582723</v>
      </c>
      <c r="M74" s="5"/>
      <c r="O74" s="167"/>
      <c r="P74" s="167"/>
      <c r="Q74" s="167"/>
      <c r="R74" s="167"/>
      <c r="S74" s="152"/>
      <c r="T74" s="167"/>
      <c r="U74" s="167"/>
    </row>
    <row r="75" spans="1:21" ht="15.75" thickBot="1">
      <c r="A75" s="4"/>
      <c r="B75" s="388" t="s">
        <v>1028</v>
      </c>
      <c r="C75" s="192" t="s">
        <v>1029</v>
      </c>
      <c r="D75" s="521">
        <v>1.93</v>
      </c>
      <c r="E75" s="522">
        <v>2.5662535885167461</v>
      </c>
      <c r="F75" s="352">
        <v>13680.429643807043</v>
      </c>
      <c r="G75" s="353">
        <v>14011.005001689044</v>
      </c>
      <c r="H75" s="353">
        <v>14341.580359571046</v>
      </c>
      <c r="I75" s="488">
        <v>14672.155717453043</v>
      </c>
      <c r="J75" s="353">
        <v>15333.306433217043</v>
      </c>
      <c r="K75" s="354">
        <v>15663.881791099042</v>
      </c>
      <c r="L75" s="355">
        <v>16325.032506863045</v>
      </c>
      <c r="M75" s="5"/>
      <c r="O75" s="167"/>
      <c r="P75" s="167"/>
      <c r="Q75" s="167"/>
      <c r="R75" s="167"/>
      <c r="S75" s="152"/>
      <c r="T75" s="167"/>
      <c r="U75" s="167"/>
    </row>
    <row r="76" spans="1:21">
      <c r="A76" s="10"/>
      <c r="B76" s="385" t="s">
        <v>1030</v>
      </c>
      <c r="C76" s="200" t="s">
        <v>1031</v>
      </c>
      <c r="D76" s="523">
        <v>1.9</v>
      </c>
      <c r="E76" s="524">
        <v>2.5259999999999998</v>
      </c>
      <c r="F76" s="347">
        <v>13126.888418535686</v>
      </c>
      <c r="G76" s="348">
        <v>13452.044508255683</v>
      </c>
      <c r="H76" s="348">
        <v>13777.200597975678</v>
      </c>
      <c r="I76" s="487">
        <v>14102.356687695681</v>
      </c>
      <c r="J76" s="348">
        <v>14427.512777415684</v>
      </c>
      <c r="K76" s="349">
        <v>14752.668867135681</v>
      </c>
      <c r="L76" s="350">
        <v>15402.981046575682</v>
      </c>
      <c r="M76" s="18"/>
      <c r="O76" s="167"/>
      <c r="P76" s="167"/>
      <c r="Q76" s="167"/>
      <c r="R76" s="167"/>
      <c r="S76" s="152"/>
      <c r="T76" s="167"/>
      <c r="U76" s="167"/>
    </row>
    <row r="77" spans="1:21">
      <c r="A77" s="10"/>
      <c r="B77" s="387" t="s">
        <v>1032</v>
      </c>
      <c r="C77" s="184" t="s">
        <v>1033</v>
      </c>
      <c r="D77" s="518">
        <v>1.87</v>
      </c>
      <c r="E77" s="519">
        <v>2.4861157894736845</v>
      </c>
      <c r="F77" s="327">
        <v>12956.717950274002</v>
      </c>
      <c r="G77" s="329">
        <v>13276.454771832001</v>
      </c>
      <c r="H77" s="329">
        <v>13596.19159339</v>
      </c>
      <c r="I77" s="482">
        <v>13915.928414948001</v>
      </c>
      <c r="J77" s="329">
        <v>14235.665236505998</v>
      </c>
      <c r="K77" s="339">
        <v>14555.402058064003</v>
      </c>
      <c r="L77" s="340">
        <v>15194.875701180003</v>
      </c>
      <c r="M77" s="20"/>
      <c r="O77" s="167"/>
      <c r="P77" s="167"/>
      <c r="Q77" s="167"/>
      <c r="R77" s="167"/>
      <c r="S77" s="152"/>
      <c r="T77" s="167"/>
      <c r="U77" s="167"/>
    </row>
    <row r="78" spans="1:21">
      <c r="A78" s="10"/>
      <c r="B78" s="387" t="s">
        <v>1034</v>
      </c>
      <c r="C78" s="184" t="s">
        <v>1035</v>
      </c>
      <c r="D78" s="518">
        <v>1.83</v>
      </c>
      <c r="E78" s="519">
        <v>2.4329368421052635</v>
      </c>
      <c r="F78" s="327">
        <v>12707.27201888464</v>
      </c>
      <c r="G78" s="329">
        <v>13021.589572280642</v>
      </c>
      <c r="H78" s="329">
        <v>13335.907125676642</v>
      </c>
      <c r="I78" s="482">
        <v>13650.224679072642</v>
      </c>
      <c r="J78" s="329">
        <v>13964.542232468644</v>
      </c>
      <c r="K78" s="339">
        <v>14278.859785864644</v>
      </c>
      <c r="L78" s="340">
        <v>14907.494892656645</v>
      </c>
      <c r="M78" s="20"/>
      <c r="O78" s="167"/>
      <c r="P78" s="167"/>
      <c r="Q78" s="167"/>
      <c r="R78" s="167"/>
      <c r="S78" s="152"/>
      <c r="T78" s="167"/>
      <c r="U78" s="167"/>
    </row>
    <row r="79" spans="1:21">
      <c r="A79" s="4"/>
      <c r="B79" s="387" t="s">
        <v>1036</v>
      </c>
      <c r="C79" s="184" t="s">
        <v>1037</v>
      </c>
      <c r="D79" s="518">
        <v>1.8</v>
      </c>
      <c r="E79" s="519">
        <v>2.3930526315789473</v>
      </c>
      <c r="F79" s="327">
        <v>12484.306151495279</v>
      </c>
      <c r="G79" s="329">
        <v>12793.20443672928</v>
      </c>
      <c r="H79" s="329">
        <v>13102.102721963283</v>
      </c>
      <c r="I79" s="482">
        <v>13411.001007197281</v>
      </c>
      <c r="J79" s="329">
        <v>13719.899292431282</v>
      </c>
      <c r="K79" s="339">
        <v>14028.797577665282</v>
      </c>
      <c r="L79" s="340">
        <v>14646.594148133279</v>
      </c>
      <c r="M79" s="5"/>
      <c r="O79" s="167"/>
      <c r="P79" s="167"/>
      <c r="Q79" s="167"/>
      <c r="R79" s="167"/>
      <c r="S79" s="152"/>
      <c r="T79" s="167"/>
      <c r="U79" s="167"/>
    </row>
    <row r="80" spans="1:21">
      <c r="A80" s="12"/>
      <c r="B80" s="387" t="s">
        <v>1038</v>
      </c>
      <c r="C80" s="184" t="s">
        <v>1039</v>
      </c>
      <c r="D80" s="518">
        <v>1.77</v>
      </c>
      <c r="E80" s="519">
        <v>2.3531684210526311</v>
      </c>
      <c r="F80" s="327">
        <v>12261.34028410592</v>
      </c>
      <c r="G80" s="329">
        <v>12564.819301177919</v>
      </c>
      <c r="H80" s="329">
        <v>12868.298318249921</v>
      </c>
      <c r="I80" s="482">
        <v>13171.777335321924</v>
      </c>
      <c r="J80" s="329">
        <v>13475.256352393921</v>
      </c>
      <c r="K80" s="339">
        <v>13778.735369465921</v>
      </c>
      <c r="L80" s="340">
        <v>14385.693403609919</v>
      </c>
      <c r="M80" s="18"/>
      <c r="O80" s="167"/>
      <c r="P80" s="167"/>
      <c r="Q80" s="167"/>
      <c r="R80" s="167"/>
      <c r="S80" s="152"/>
      <c r="T80" s="167"/>
      <c r="U80" s="167"/>
    </row>
    <row r="81" spans="1:21" ht="15.75" thickBot="1">
      <c r="A81" s="12"/>
      <c r="B81" s="388" t="s">
        <v>1040</v>
      </c>
      <c r="C81" s="192" t="s">
        <v>1041</v>
      </c>
      <c r="D81" s="521">
        <v>1.74</v>
      </c>
      <c r="E81" s="522">
        <v>2.3132842105263154</v>
      </c>
      <c r="F81" s="352">
        <v>12091.169815844241</v>
      </c>
      <c r="G81" s="353">
        <v>12389.22956475424</v>
      </c>
      <c r="H81" s="353">
        <v>12687.28931366424</v>
      </c>
      <c r="I81" s="488">
        <v>12985.34906257424</v>
      </c>
      <c r="J81" s="353">
        <v>13283.408811484242</v>
      </c>
      <c r="K81" s="354">
        <v>13581.468560394242</v>
      </c>
      <c r="L81" s="355">
        <v>14177.588058214242</v>
      </c>
      <c r="M81" s="18"/>
      <c r="O81" s="167"/>
      <c r="P81" s="167"/>
      <c r="Q81" s="167"/>
      <c r="R81" s="167"/>
      <c r="S81" s="152"/>
      <c r="T81" s="167"/>
      <c r="U81" s="167"/>
    </row>
    <row r="82" spans="1:21">
      <c r="A82" s="10"/>
      <c r="B82" s="385" t="s">
        <v>1042</v>
      </c>
      <c r="C82" s="200" t="s">
        <v>1043</v>
      </c>
      <c r="D82" s="523">
        <v>1.71</v>
      </c>
      <c r="E82" s="524">
        <v>2.2730000000000001</v>
      </c>
      <c r="F82" s="427">
        <v>11575.563467706881</v>
      </c>
      <c r="G82" s="348">
        <v>11868.20394845488</v>
      </c>
      <c r="H82" s="348">
        <v>12160.84442920288</v>
      </c>
      <c r="I82" s="487">
        <v>12160.84442920288</v>
      </c>
      <c r="J82" s="348">
        <v>12453.484909950877</v>
      </c>
      <c r="K82" s="349">
        <v>12746.125390698882</v>
      </c>
      <c r="L82" s="350">
        <v>13331.406352194885</v>
      </c>
      <c r="M82" s="11"/>
      <c r="O82" s="167"/>
      <c r="P82" s="167"/>
      <c r="Q82" s="167"/>
      <c r="R82" s="167"/>
      <c r="S82" s="152"/>
      <c r="T82" s="167"/>
      <c r="U82" s="167"/>
    </row>
    <row r="83" spans="1:21">
      <c r="A83" s="4"/>
      <c r="B83" s="387" t="s">
        <v>1044</v>
      </c>
      <c r="C83" s="184" t="s">
        <v>1045</v>
      </c>
      <c r="D83" s="518">
        <v>1.68</v>
      </c>
      <c r="E83" s="519">
        <v>2.2331228070175437</v>
      </c>
      <c r="F83" s="376">
        <v>11410.812267607198</v>
      </c>
      <c r="G83" s="329">
        <v>11698.033480193204</v>
      </c>
      <c r="H83" s="329">
        <v>11985.254692779201</v>
      </c>
      <c r="I83" s="482">
        <v>11985.254692779201</v>
      </c>
      <c r="J83" s="329">
        <v>12272.4759053652</v>
      </c>
      <c r="K83" s="339">
        <v>12559.697117951202</v>
      </c>
      <c r="L83" s="340">
        <v>13134.139543123201</v>
      </c>
      <c r="M83" s="11"/>
      <c r="O83" s="167"/>
      <c r="P83" s="167"/>
      <c r="Q83" s="167"/>
      <c r="R83" s="167"/>
      <c r="S83" s="152"/>
      <c r="T83" s="167"/>
      <c r="U83" s="167"/>
    </row>
    <row r="84" spans="1:21">
      <c r="A84" s="4"/>
      <c r="B84" s="387" t="s">
        <v>1046</v>
      </c>
      <c r="C84" s="184" t="s">
        <v>1047</v>
      </c>
      <c r="D84" s="518">
        <v>1.64</v>
      </c>
      <c r="E84" s="519">
        <v>2.179953216374269</v>
      </c>
      <c r="F84" s="376">
        <v>11166.78560437984</v>
      </c>
      <c r="G84" s="329">
        <v>11448.58754880384</v>
      </c>
      <c r="H84" s="329">
        <v>11730.38949322784</v>
      </c>
      <c r="I84" s="482">
        <v>11730.38949322784</v>
      </c>
      <c r="J84" s="329">
        <v>12012.191437651842</v>
      </c>
      <c r="K84" s="339">
        <v>12293.99338207584</v>
      </c>
      <c r="L84" s="340">
        <v>12857.597270923839</v>
      </c>
      <c r="M84" s="20"/>
      <c r="O84" s="167"/>
      <c r="P84" s="167"/>
      <c r="Q84" s="167"/>
      <c r="R84" s="167"/>
      <c r="S84" s="152"/>
      <c r="T84" s="167"/>
      <c r="U84" s="167"/>
    </row>
    <row r="85" spans="1:21">
      <c r="A85" s="19"/>
      <c r="B85" s="387" t="s">
        <v>1048</v>
      </c>
      <c r="C85" s="184" t="s">
        <v>1049</v>
      </c>
      <c r="D85" s="518">
        <v>1.61</v>
      </c>
      <c r="E85" s="519">
        <v>2.140076023391813</v>
      </c>
      <c r="F85" s="376">
        <v>10949.239005152484</v>
      </c>
      <c r="G85" s="329">
        <v>11225.621681414483</v>
      </c>
      <c r="H85" s="329">
        <v>11502.00435767648</v>
      </c>
      <c r="I85" s="482">
        <v>11502.00435767648</v>
      </c>
      <c r="J85" s="329">
        <v>11778.387033938479</v>
      </c>
      <c r="K85" s="339">
        <v>12054.769710200484</v>
      </c>
      <c r="L85" s="340">
        <v>12607.535062724482</v>
      </c>
      <c r="M85" s="18"/>
      <c r="O85" s="167"/>
      <c r="P85" s="167"/>
      <c r="Q85" s="167"/>
      <c r="R85" s="167"/>
      <c r="S85" s="152"/>
      <c r="T85" s="167"/>
      <c r="U85" s="167"/>
    </row>
    <row r="86" spans="1:21">
      <c r="A86" s="12"/>
      <c r="B86" s="387" t="s">
        <v>1050</v>
      </c>
      <c r="C86" s="184" t="s">
        <v>1051</v>
      </c>
      <c r="D86" s="518">
        <v>1.58</v>
      </c>
      <c r="E86" s="519">
        <v>2.1001988304093571</v>
      </c>
      <c r="F86" s="376">
        <v>10731.69240592512</v>
      </c>
      <c r="G86" s="329">
        <v>11002.655814025124</v>
      </c>
      <c r="H86" s="329">
        <v>11273.619222125124</v>
      </c>
      <c r="I86" s="482">
        <v>11273.619222125124</v>
      </c>
      <c r="J86" s="329">
        <v>11544.582630225119</v>
      </c>
      <c r="K86" s="339">
        <v>11815.546038325121</v>
      </c>
      <c r="L86" s="340">
        <v>12357.472854525122</v>
      </c>
      <c r="M86" s="11"/>
      <c r="O86" s="167"/>
      <c r="P86" s="167"/>
      <c r="Q86" s="167"/>
      <c r="R86" s="167"/>
      <c r="S86" s="152"/>
      <c r="T86" s="167"/>
      <c r="U86" s="167"/>
    </row>
    <row r="87" spans="1:21" ht="15.75" thickBot="1">
      <c r="A87" s="19"/>
      <c r="B87" s="388" t="s">
        <v>1052</v>
      </c>
      <c r="C87" s="192" t="s">
        <v>1053</v>
      </c>
      <c r="D87" s="521">
        <v>1.55</v>
      </c>
      <c r="E87" s="522">
        <v>2.0603216374269011</v>
      </c>
      <c r="F87" s="384">
        <v>10566.94120582544</v>
      </c>
      <c r="G87" s="332">
        <v>10832.48534576344</v>
      </c>
      <c r="H87" s="332">
        <v>11098.029485701445</v>
      </c>
      <c r="I87" s="484">
        <v>11098.029485701445</v>
      </c>
      <c r="J87" s="332">
        <v>11363.573625639441</v>
      </c>
      <c r="K87" s="361">
        <v>11629.117765577441</v>
      </c>
      <c r="L87" s="363">
        <v>12160.206045453444</v>
      </c>
      <c r="M87" s="20"/>
      <c r="O87" s="167"/>
      <c r="P87" s="167"/>
      <c r="Q87" s="167"/>
      <c r="R87" s="167"/>
      <c r="S87" s="152"/>
      <c r="T87" s="167"/>
      <c r="U87" s="167"/>
    </row>
    <row r="88" spans="1:21">
      <c r="A88" s="12"/>
      <c r="B88" s="385" t="s">
        <v>1054</v>
      </c>
      <c r="C88" s="200" t="s">
        <v>1055</v>
      </c>
      <c r="D88" s="523">
        <v>1.52</v>
      </c>
      <c r="E88" s="524">
        <v>2.0209999999999999</v>
      </c>
      <c r="F88" s="374">
        <v>10349.39460659808</v>
      </c>
      <c r="G88" s="336">
        <v>10349.39460659808</v>
      </c>
      <c r="H88" s="336">
        <v>10609.519478374079</v>
      </c>
      <c r="I88" s="481">
        <v>10609.519478374079</v>
      </c>
      <c r="J88" s="336">
        <v>10869.64435015008</v>
      </c>
      <c r="K88" s="357">
        <v>11129.769221926084</v>
      </c>
      <c r="L88" s="359">
        <v>11389.894093702082</v>
      </c>
      <c r="M88" s="11"/>
      <c r="O88" s="167"/>
      <c r="P88" s="167"/>
      <c r="Q88" s="167"/>
      <c r="R88" s="167"/>
      <c r="S88" s="152"/>
      <c r="T88" s="167"/>
      <c r="U88" s="167"/>
    </row>
    <row r="89" spans="1:21">
      <c r="A89" s="19"/>
      <c r="B89" s="387" t="s">
        <v>1056</v>
      </c>
      <c r="C89" s="184" t="s">
        <v>1057</v>
      </c>
      <c r="D89" s="518">
        <v>1.48</v>
      </c>
      <c r="E89" s="519">
        <v>1.9678157894736841</v>
      </c>
      <c r="F89" s="376">
        <v>10158.163342498401</v>
      </c>
      <c r="G89" s="329">
        <v>10158.163342498401</v>
      </c>
      <c r="H89" s="329">
        <v>10412.868946112399</v>
      </c>
      <c r="I89" s="482">
        <v>10412.868946112399</v>
      </c>
      <c r="J89" s="329">
        <v>10667.574549726402</v>
      </c>
      <c r="K89" s="339">
        <v>10922.280153340402</v>
      </c>
      <c r="L89" s="340">
        <v>11176.985756954404</v>
      </c>
      <c r="M89" s="20"/>
      <c r="O89" s="167"/>
      <c r="P89" s="167"/>
      <c r="Q89" s="167"/>
      <c r="R89" s="167"/>
      <c r="S89" s="152"/>
      <c r="T89" s="167"/>
      <c r="U89" s="167"/>
    </row>
    <row r="90" spans="1:21">
      <c r="A90" s="19"/>
      <c r="B90" s="387" t="s">
        <v>1058</v>
      </c>
      <c r="C90" s="184" t="s">
        <v>1059</v>
      </c>
      <c r="D90" s="518">
        <v>1.45</v>
      </c>
      <c r="E90" s="519">
        <v>1.9279276315789473</v>
      </c>
      <c r="F90" s="376">
        <v>9940.6167432710408</v>
      </c>
      <c r="G90" s="329">
        <v>9940.6167432710408</v>
      </c>
      <c r="H90" s="329">
        <v>10189.903078723042</v>
      </c>
      <c r="I90" s="482">
        <v>10189.903078723042</v>
      </c>
      <c r="J90" s="329">
        <v>10439.189414175042</v>
      </c>
      <c r="K90" s="339">
        <v>10688.475749627041</v>
      </c>
      <c r="L90" s="340">
        <v>10937.762085079041</v>
      </c>
      <c r="M90" s="5"/>
      <c r="O90" s="167"/>
      <c r="P90" s="167"/>
      <c r="Q90" s="167"/>
      <c r="R90" s="167"/>
      <c r="S90" s="152"/>
      <c r="T90" s="167"/>
      <c r="U90" s="167"/>
    </row>
    <row r="91" spans="1:21">
      <c r="A91" s="12"/>
      <c r="B91" s="387" t="s">
        <v>1060</v>
      </c>
      <c r="C91" s="184" t="s">
        <v>1061</v>
      </c>
      <c r="D91" s="518">
        <v>1.42</v>
      </c>
      <c r="E91" s="519">
        <v>1.8880394736842105</v>
      </c>
      <c r="F91" s="376">
        <v>9723.0701440436806</v>
      </c>
      <c r="G91" s="329">
        <v>9723.0701440436806</v>
      </c>
      <c r="H91" s="329">
        <v>9966.9372113336813</v>
      </c>
      <c r="I91" s="482">
        <v>9966.9372113336813</v>
      </c>
      <c r="J91" s="329">
        <v>10210.804278623682</v>
      </c>
      <c r="K91" s="339">
        <v>10454.671345913683</v>
      </c>
      <c r="L91" s="340">
        <v>10698.538413203683</v>
      </c>
      <c r="M91" s="18"/>
      <c r="O91" s="167"/>
      <c r="P91" s="167"/>
      <c r="Q91" s="167"/>
      <c r="R91" s="167"/>
      <c r="S91" s="152"/>
      <c r="T91" s="167"/>
      <c r="U91" s="167"/>
    </row>
    <row r="92" spans="1:21">
      <c r="A92" s="10"/>
      <c r="B92" s="387" t="s">
        <v>1062</v>
      </c>
      <c r="C92" s="184" t="s">
        <v>1063</v>
      </c>
      <c r="D92" s="518">
        <v>1.39</v>
      </c>
      <c r="E92" s="519">
        <v>1.8481513157894736</v>
      </c>
      <c r="F92" s="376">
        <v>9505.5235448163221</v>
      </c>
      <c r="G92" s="329">
        <v>9505.5235448163221</v>
      </c>
      <c r="H92" s="329">
        <v>9743.9713439443203</v>
      </c>
      <c r="I92" s="482">
        <v>9743.9713439443203</v>
      </c>
      <c r="J92" s="329">
        <v>9982.4191430723222</v>
      </c>
      <c r="K92" s="339">
        <v>10220.86694220032</v>
      </c>
      <c r="L92" s="340">
        <v>10459.31474132832</v>
      </c>
      <c r="M92" s="20"/>
      <c r="O92" s="167"/>
      <c r="P92" s="167"/>
      <c r="Q92" s="167"/>
      <c r="R92" s="167"/>
      <c r="S92" s="152"/>
      <c r="T92" s="167"/>
      <c r="U92" s="167"/>
    </row>
    <row r="93" spans="1:21" ht="15.75" thickBot="1">
      <c r="A93" s="4"/>
      <c r="B93" s="388" t="s">
        <v>1064</v>
      </c>
      <c r="C93" s="192" t="s">
        <v>1065</v>
      </c>
      <c r="D93" s="521">
        <v>1.36</v>
      </c>
      <c r="E93" s="522">
        <v>1.808263157894737</v>
      </c>
      <c r="F93" s="425">
        <v>9340.7723447166391</v>
      </c>
      <c r="G93" s="353">
        <v>9340.7723447166391</v>
      </c>
      <c r="H93" s="353">
        <v>9573.8008756826421</v>
      </c>
      <c r="I93" s="488">
        <v>9573.8008756826421</v>
      </c>
      <c r="J93" s="353">
        <v>9806.8294066486415</v>
      </c>
      <c r="K93" s="354">
        <v>10039.857937614643</v>
      </c>
      <c r="L93" s="355">
        <v>10272.886468580642</v>
      </c>
      <c r="M93" s="5"/>
      <c r="O93" s="167"/>
      <c r="P93" s="167"/>
      <c r="Q93" s="167"/>
      <c r="R93" s="167"/>
      <c r="S93" s="152"/>
      <c r="T93" s="167"/>
      <c r="U93" s="167"/>
    </row>
    <row r="94" spans="1:21">
      <c r="A94" s="12"/>
      <c r="B94" s="385" t="s">
        <v>1066</v>
      </c>
      <c r="C94" s="200" t="s">
        <v>1067</v>
      </c>
      <c r="D94" s="523">
        <v>1.33</v>
      </c>
      <c r="E94" s="524">
        <v>1.768</v>
      </c>
      <c r="F94" s="427">
        <v>9123.2257454892806</v>
      </c>
      <c r="G94" s="348">
        <v>9123.2257454892806</v>
      </c>
      <c r="H94" s="348">
        <v>9123.2257454892806</v>
      </c>
      <c r="I94" s="487">
        <v>9123.2257454892806</v>
      </c>
      <c r="J94" s="348">
        <v>9123.2257454892806</v>
      </c>
      <c r="K94" s="349">
        <v>9350.835008293283</v>
      </c>
      <c r="L94" s="350">
        <v>9578.4442710972817</v>
      </c>
      <c r="M94" s="11"/>
      <c r="O94" s="167"/>
      <c r="P94" s="167"/>
      <c r="Q94" s="167"/>
      <c r="R94" s="167"/>
      <c r="S94" s="152"/>
      <c r="T94" s="167"/>
      <c r="U94" s="167"/>
    </row>
    <row r="95" spans="1:21">
      <c r="A95" s="10"/>
      <c r="B95" s="387" t="s">
        <v>1068</v>
      </c>
      <c r="C95" s="184" t="s">
        <v>1069</v>
      </c>
      <c r="D95" s="518">
        <v>1.29</v>
      </c>
      <c r="E95" s="519">
        <v>1.7148270676691728</v>
      </c>
      <c r="F95" s="376">
        <v>8879.1990822619191</v>
      </c>
      <c r="G95" s="329">
        <v>8879.1990822619191</v>
      </c>
      <c r="H95" s="329">
        <v>8879.1990822619191</v>
      </c>
      <c r="I95" s="482">
        <v>8879.1990822619191</v>
      </c>
      <c r="J95" s="329">
        <v>8879.1990822619191</v>
      </c>
      <c r="K95" s="339">
        <v>9101.389076903919</v>
      </c>
      <c r="L95" s="340">
        <v>9323.5790715459225</v>
      </c>
      <c r="M95" s="5"/>
      <c r="O95" s="167"/>
      <c r="P95" s="167"/>
      <c r="Q95" s="167"/>
      <c r="R95" s="167"/>
      <c r="S95" s="152"/>
      <c r="T95" s="167"/>
      <c r="U95" s="167"/>
    </row>
    <row r="96" spans="1:21">
      <c r="A96" s="10"/>
      <c r="B96" s="387" t="s">
        <v>1070</v>
      </c>
      <c r="C96" s="184" t="s">
        <v>1071</v>
      </c>
      <c r="D96" s="518">
        <v>1.26</v>
      </c>
      <c r="E96" s="519">
        <v>1.6749473684210525</v>
      </c>
      <c r="F96" s="376">
        <v>8714.4478821622433</v>
      </c>
      <c r="G96" s="329">
        <v>8714.4478821622433</v>
      </c>
      <c r="H96" s="329">
        <v>8714.4478821622433</v>
      </c>
      <c r="I96" s="482">
        <v>8714.4478821622433</v>
      </c>
      <c r="J96" s="329">
        <v>8714.4478821622433</v>
      </c>
      <c r="K96" s="339">
        <v>8931.2186086422407</v>
      </c>
      <c r="L96" s="340">
        <v>9147.9893351222399</v>
      </c>
      <c r="M96" s="18"/>
      <c r="O96" s="167"/>
      <c r="P96" s="167"/>
      <c r="Q96" s="167"/>
      <c r="R96" s="167"/>
      <c r="S96" s="152"/>
      <c r="T96" s="167"/>
      <c r="U96" s="167"/>
    </row>
    <row r="97" spans="1:21">
      <c r="A97" s="10"/>
      <c r="B97" s="387" t="s">
        <v>1072</v>
      </c>
      <c r="C97" s="184" t="s">
        <v>1073</v>
      </c>
      <c r="D97" s="518">
        <v>1.23</v>
      </c>
      <c r="E97" s="519">
        <v>1.6350676691729322</v>
      </c>
      <c r="F97" s="376">
        <v>8496.9012829348794</v>
      </c>
      <c r="G97" s="329">
        <v>8496.9012829348794</v>
      </c>
      <c r="H97" s="329">
        <v>8496.9012829348794</v>
      </c>
      <c r="I97" s="482">
        <v>8496.9012829348794</v>
      </c>
      <c r="J97" s="329">
        <v>8496.9012829348794</v>
      </c>
      <c r="K97" s="339">
        <v>8708.2527412528834</v>
      </c>
      <c r="L97" s="340">
        <v>8919.6041995708802</v>
      </c>
      <c r="M97" s="20"/>
      <c r="O97" s="167"/>
      <c r="P97" s="167"/>
      <c r="Q97" s="167"/>
      <c r="R97" s="167"/>
      <c r="S97" s="152"/>
      <c r="T97" s="167"/>
      <c r="U97" s="167"/>
    </row>
    <row r="98" spans="1:21">
      <c r="A98" s="4"/>
      <c r="B98" s="387" t="s">
        <v>1074</v>
      </c>
      <c r="C98" s="184" t="s">
        <v>1075</v>
      </c>
      <c r="D98" s="518">
        <v>1.2</v>
      </c>
      <c r="E98" s="519">
        <v>1.5951879699248119</v>
      </c>
      <c r="F98" s="376">
        <v>8279.354683707521</v>
      </c>
      <c r="G98" s="329">
        <v>8279.354683707521</v>
      </c>
      <c r="H98" s="329">
        <v>8279.354683707521</v>
      </c>
      <c r="I98" s="482">
        <v>8279.354683707521</v>
      </c>
      <c r="J98" s="329">
        <v>8279.354683707521</v>
      </c>
      <c r="K98" s="339">
        <v>8485.2868738635207</v>
      </c>
      <c r="L98" s="340">
        <v>8691.2190640195204</v>
      </c>
      <c r="M98" s="20"/>
      <c r="O98" s="167"/>
      <c r="P98" s="167"/>
      <c r="Q98" s="167"/>
      <c r="R98" s="167"/>
      <c r="S98" s="152"/>
      <c r="T98" s="167"/>
      <c r="U98" s="167"/>
    </row>
    <row r="99" spans="1:21" ht="15.75" thickBot="1">
      <c r="A99" s="12"/>
      <c r="B99" s="388" t="s">
        <v>1076</v>
      </c>
      <c r="C99" s="192" t="s">
        <v>1077</v>
      </c>
      <c r="D99" s="527">
        <v>1.17</v>
      </c>
      <c r="E99" s="522">
        <v>1.556</v>
      </c>
      <c r="F99" s="425">
        <v>8114.6034836078416</v>
      </c>
      <c r="G99" s="353">
        <v>8114.6034836078416</v>
      </c>
      <c r="H99" s="353">
        <v>8114.6034836078416</v>
      </c>
      <c r="I99" s="488">
        <v>8114.6034836078416</v>
      </c>
      <c r="J99" s="353">
        <v>8114.6034836078416</v>
      </c>
      <c r="K99" s="354">
        <v>8315.1164056018424</v>
      </c>
      <c r="L99" s="355">
        <v>8515.6293275958415</v>
      </c>
      <c r="M99" s="5"/>
      <c r="O99" s="167"/>
      <c r="P99" s="167"/>
      <c r="Q99" s="167"/>
      <c r="R99" s="167"/>
      <c r="S99" s="152"/>
      <c r="T99" s="167"/>
      <c r="U99" s="167"/>
    </row>
    <row r="100" spans="1:21">
      <c r="A100" s="12"/>
      <c r="B100" s="385" t="s">
        <v>1078</v>
      </c>
      <c r="C100" s="200" t="s">
        <v>1079</v>
      </c>
      <c r="D100" s="523">
        <v>1.1399999999999999</v>
      </c>
      <c r="E100" s="524">
        <v>1.516</v>
      </c>
      <c r="F100" s="427">
        <v>7897.0568843804804</v>
      </c>
      <c r="G100" s="348">
        <v>7897.0568843804804</v>
      </c>
      <c r="H100" s="348">
        <v>7897.0568843804804</v>
      </c>
      <c r="I100" s="487">
        <v>7897.0568843804804</v>
      </c>
      <c r="J100" s="348">
        <v>7897.0568843804804</v>
      </c>
      <c r="K100" s="348">
        <v>7897.0568843804804</v>
      </c>
      <c r="L100" s="457">
        <v>8092.1505382124797</v>
      </c>
      <c r="M100" s="18"/>
      <c r="O100" s="167"/>
      <c r="P100" s="167"/>
      <c r="Q100" s="167"/>
      <c r="R100" s="167"/>
      <c r="S100" s="152"/>
      <c r="T100" s="167"/>
      <c r="U100" s="167"/>
    </row>
    <row r="101" spans="1:21">
      <c r="A101" s="10"/>
      <c r="B101" s="387" t="s">
        <v>1080</v>
      </c>
      <c r="C101" s="184" t="s">
        <v>1081</v>
      </c>
      <c r="D101" s="525">
        <v>1.1000000000000001</v>
      </c>
      <c r="E101" s="519">
        <v>1.4628070175438599</v>
      </c>
      <c r="F101" s="376">
        <v>7653.0302211531198</v>
      </c>
      <c r="G101" s="329">
        <v>7653.0302211531198</v>
      </c>
      <c r="H101" s="329">
        <v>7653.0302211531198</v>
      </c>
      <c r="I101" s="482">
        <v>7653.0302211531198</v>
      </c>
      <c r="J101" s="329">
        <v>7653.0302211531198</v>
      </c>
      <c r="K101" s="329">
        <v>7653.0302211531198</v>
      </c>
      <c r="L101" s="393">
        <v>7842.7046068231211</v>
      </c>
      <c r="M101" s="18"/>
      <c r="O101" s="167"/>
      <c r="P101" s="167"/>
      <c r="Q101" s="167"/>
      <c r="R101" s="167"/>
      <c r="S101" s="152"/>
      <c r="T101" s="167"/>
      <c r="U101" s="167"/>
    </row>
    <row r="102" spans="1:21">
      <c r="A102" s="4"/>
      <c r="B102" s="387" t="s">
        <v>1082</v>
      </c>
      <c r="C102" s="184" t="s">
        <v>1083</v>
      </c>
      <c r="D102" s="525">
        <v>1.07</v>
      </c>
      <c r="E102" s="519">
        <v>1.4229122807017547</v>
      </c>
      <c r="F102" s="376">
        <v>7488.2790210534395</v>
      </c>
      <c r="G102" s="329">
        <v>7488.2790210534395</v>
      </c>
      <c r="H102" s="329">
        <v>7488.2790210534395</v>
      </c>
      <c r="I102" s="482">
        <v>7488.2790210534395</v>
      </c>
      <c r="J102" s="329">
        <v>7488.2790210534395</v>
      </c>
      <c r="K102" s="329">
        <v>7488.2790210534395</v>
      </c>
      <c r="L102" s="393">
        <v>7672.5341385614392</v>
      </c>
      <c r="M102" s="11"/>
      <c r="O102" s="167"/>
      <c r="P102" s="167"/>
      <c r="Q102" s="167"/>
      <c r="R102" s="167"/>
      <c r="S102" s="152"/>
      <c r="T102" s="167"/>
      <c r="U102" s="167"/>
    </row>
    <row r="103" spans="1:21">
      <c r="A103" s="4"/>
      <c r="B103" s="387" t="s">
        <v>1084</v>
      </c>
      <c r="C103" s="184" t="s">
        <v>1085</v>
      </c>
      <c r="D103" s="525">
        <v>1.04</v>
      </c>
      <c r="E103" s="519">
        <v>1.3830175438596493</v>
      </c>
      <c r="F103" s="376">
        <v>7270.7324218260819</v>
      </c>
      <c r="G103" s="329">
        <v>7270.7324218260819</v>
      </c>
      <c r="H103" s="329">
        <v>7270.7324218260819</v>
      </c>
      <c r="I103" s="482">
        <v>7270.7324218260819</v>
      </c>
      <c r="J103" s="329">
        <v>7270.7324218260819</v>
      </c>
      <c r="K103" s="329">
        <v>7270.7324218260819</v>
      </c>
      <c r="L103" s="393">
        <v>7449.568271172081</v>
      </c>
      <c r="M103" s="20"/>
      <c r="O103" s="167"/>
      <c r="P103" s="167"/>
      <c r="Q103" s="167"/>
      <c r="R103" s="167"/>
      <c r="S103" s="152"/>
      <c r="T103" s="167"/>
      <c r="U103" s="167"/>
    </row>
    <row r="104" spans="1:21">
      <c r="A104" s="19"/>
      <c r="B104" s="387" t="s">
        <v>1086</v>
      </c>
      <c r="C104" s="184" t="s">
        <v>1087</v>
      </c>
      <c r="D104" s="525">
        <v>1</v>
      </c>
      <c r="E104" s="519">
        <v>1.3298245614035089</v>
      </c>
      <c r="F104" s="376">
        <v>7026.7057585987204</v>
      </c>
      <c r="G104" s="329">
        <v>7026.7057585987204</v>
      </c>
      <c r="H104" s="329">
        <v>7026.7057585987204</v>
      </c>
      <c r="I104" s="482">
        <v>7026.7057585987204</v>
      </c>
      <c r="J104" s="329">
        <v>7026.7057585987204</v>
      </c>
      <c r="K104" s="329">
        <v>7026.7057585987204</v>
      </c>
      <c r="L104" s="393">
        <v>7200.1223397827207</v>
      </c>
      <c r="M104" s="11"/>
      <c r="O104" s="167"/>
      <c r="P104" s="167"/>
      <c r="Q104" s="167"/>
      <c r="R104" s="167"/>
      <c r="S104" s="152"/>
      <c r="T104" s="167"/>
      <c r="U104" s="167"/>
    </row>
    <row r="105" spans="1:21" ht="15.75" thickBot="1">
      <c r="A105" s="12"/>
      <c r="B105" s="388" t="s">
        <v>1088</v>
      </c>
      <c r="C105" s="192" t="s">
        <v>1089</v>
      </c>
      <c r="D105" s="527">
        <v>0.98</v>
      </c>
      <c r="E105" s="522">
        <v>1.3032280701754386</v>
      </c>
      <c r="F105" s="425">
        <v>6888.4346224990395</v>
      </c>
      <c r="G105" s="353">
        <v>6888.4346224990395</v>
      </c>
      <c r="H105" s="353">
        <v>6888.4346224990395</v>
      </c>
      <c r="I105" s="488">
        <v>6888.4346224990395</v>
      </c>
      <c r="J105" s="353">
        <v>6888.4346224990395</v>
      </c>
      <c r="K105" s="353">
        <v>6888.4346224990395</v>
      </c>
      <c r="L105" s="454">
        <v>7056.43193552104</v>
      </c>
      <c r="M105" s="11"/>
      <c r="O105" s="167"/>
      <c r="P105" s="167"/>
      <c r="Q105" s="167"/>
      <c r="R105" s="167"/>
      <c r="S105" s="152"/>
      <c r="T105" s="167"/>
      <c r="U105" s="167"/>
    </row>
    <row r="106" spans="1:21">
      <c r="A106" s="19"/>
      <c r="B106" s="385" t="s">
        <v>1090</v>
      </c>
      <c r="C106" s="200" t="s">
        <v>1091</v>
      </c>
      <c r="D106" s="523">
        <v>0.95</v>
      </c>
      <c r="E106" s="524">
        <v>1.2629999999999999</v>
      </c>
      <c r="F106" s="347">
        <v>6670.8880232716829</v>
      </c>
      <c r="G106" s="528">
        <v>6670.8880232716829</v>
      </c>
      <c r="H106" s="528">
        <v>6670.8880232716829</v>
      </c>
      <c r="I106" s="544">
        <v>6670.8880232716829</v>
      </c>
      <c r="J106" s="528">
        <v>6670.8880232716829</v>
      </c>
      <c r="K106" s="528">
        <v>6670.8880232716829</v>
      </c>
      <c r="L106" s="350">
        <v>6670.8880232716829</v>
      </c>
      <c r="M106" s="20"/>
      <c r="O106" s="167"/>
      <c r="P106" s="167"/>
      <c r="Q106" s="167"/>
      <c r="R106" s="167"/>
      <c r="S106" s="152"/>
      <c r="T106" s="167"/>
      <c r="U106" s="167"/>
    </row>
    <row r="107" spans="1:21">
      <c r="A107" s="19"/>
      <c r="B107" s="387" t="s">
        <v>1092</v>
      </c>
      <c r="C107" s="184" t="s">
        <v>1093</v>
      </c>
      <c r="D107" s="525">
        <v>0.91</v>
      </c>
      <c r="E107" s="519">
        <v>1.2098210526315789</v>
      </c>
      <c r="F107" s="327">
        <v>6426.8613600443196</v>
      </c>
      <c r="G107" s="328">
        <v>6426.8613600443196</v>
      </c>
      <c r="H107" s="328">
        <v>6426.8613600443196</v>
      </c>
      <c r="I107" s="479">
        <v>6426.8613600443196</v>
      </c>
      <c r="J107" s="328">
        <v>6426.8613600443196</v>
      </c>
      <c r="K107" s="328">
        <v>6426.8613600443196</v>
      </c>
      <c r="L107" s="340">
        <v>6426.8613600443196</v>
      </c>
      <c r="M107" s="11"/>
      <c r="O107" s="167"/>
      <c r="P107" s="167"/>
      <c r="Q107" s="167"/>
      <c r="R107" s="167"/>
      <c r="S107" s="152"/>
      <c r="T107" s="167"/>
      <c r="U107" s="167"/>
    </row>
    <row r="108" spans="1:21">
      <c r="A108" s="12"/>
      <c r="B108" s="387" t="s">
        <v>1094</v>
      </c>
      <c r="C108" s="184" t="s">
        <v>1095</v>
      </c>
      <c r="D108" s="525">
        <v>0.88</v>
      </c>
      <c r="E108" s="519">
        <v>1.1699368421052632</v>
      </c>
      <c r="F108" s="327">
        <v>6262.1101599446401</v>
      </c>
      <c r="G108" s="328">
        <v>6262.1101599446401</v>
      </c>
      <c r="H108" s="328">
        <v>6262.1101599446401</v>
      </c>
      <c r="I108" s="479">
        <v>6262.1101599446401</v>
      </c>
      <c r="J108" s="328">
        <v>6262.1101599446401</v>
      </c>
      <c r="K108" s="328">
        <v>6262.1101599446401</v>
      </c>
      <c r="L108" s="340">
        <v>6262.1101599446401</v>
      </c>
      <c r="M108" s="5"/>
      <c r="O108" s="167"/>
      <c r="P108" s="167"/>
      <c r="Q108" s="167"/>
      <c r="R108" s="167"/>
      <c r="S108" s="152"/>
      <c r="T108" s="167"/>
      <c r="U108" s="167"/>
    </row>
    <row r="109" spans="1:21">
      <c r="A109" s="19"/>
      <c r="B109" s="387" t="s">
        <v>1096</v>
      </c>
      <c r="C109" s="184" t="s">
        <v>1097</v>
      </c>
      <c r="D109" s="525">
        <v>0.85</v>
      </c>
      <c r="E109" s="519">
        <v>1.1300526315789472</v>
      </c>
      <c r="F109" s="327">
        <v>6044.5635607172808</v>
      </c>
      <c r="G109" s="328">
        <v>6044.5635607172808</v>
      </c>
      <c r="H109" s="328">
        <v>6044.5635607172808</v>
      </c>
      <c r="I109" s="479">
        <v>6044.5635607172808</v>
      </c>
      <c r="J109" s="328">
        <v>6044.5635607172808</v>
      </c>
      <c r="K109" s="328">
        <v>6044.5635607172808</v>
      </c>
      <c r="L109" s="340">
        <v>6044.5635607172808</v>
      </c>
      <c r="M109" s="18"/>
      <c r="O109" s="167"/>
      <c r="P109" s="167"/>
      <c r="Q109" s="167"/>
      <c r="R109" s="167"/>
      <c r="S109" s="152"/>
      <c r="T109" s="167"/>
      <c r="U109" s="167"/>
    </row>
    <row r="110" spans="1:21">
      <c r="A110" s="10"/>
      <c r="B110" s="387" t="s">
        <v>1098</v>
      </c>
      <c r="C110" s="184" t="s">
        <v>1099</v>
      </c>
      <c r="D110" s="525">
        <v>0.82</v>
      </c>
      <c r="E110" s="519">
        <v>1.0901684210526312</v>
      </c>
      <c r="F110" s="327">
        <v>5827.0169614899205</v>
      </c>
      <c r="G110" s="328">
        <v>5827.0169614899205</v>
      </c>
      <c r="H110" s="328">
        <v>5827.0169614899205</v>
      </c>
      <c r="I110" s="479">
        <v>5827.0169614899205</v>
      </c>
      <c r="J110" s="328">
        <v>5827.0169614899205</v>
      </c>
      <c r="K110" s="328">
        <v>5827.0169614899205</v>
      </c>
      <c r="L110" s="340">
        <v>5827.0169614899205</v>
      </c>
      <c r="M110" s="18"/>
      <c r="O110" s="167"/>
      <c r="P110" s="167"/>
      <c r="Q110" s="167"/>
      <c r="R110" s="167"/>
      <c r="S110" s="152"/>
      <c r="T110" s="167"/>
      <c r="U110" s="167"/>
    </row>
    <row r="111" spans="1:21" ht="15.75" thickBot="1">
      <c r="A111" s="4"/>
      <c r="B111" s="388" t="s">
        <v>1100</v>
      </c>
      <c r="C111" s="192" t="s">
        <v>1101</v>
      </c>
      <c r="D111" s="527">
        <v>0.79</v>
      </c>
      <c r="E111" s="522">
        <v>1.0502842105263155</v>
      </c>
      <c r="F111" s="352">
        <v>5662.2657613902402</v>
      </c>
      <c r="G111" s="467">
        <v>5662.2657613902402</v>
      </c>
      <c r="H111" s="467">
        <v>5662.2657613902402</v>
      </c>
      <c r="I111" s="545">
        <v>5662.2657613902402</v>
      </c>
      <c r="J111" s="467">
        <v>5662.2657613902402</v>
      </c>
      <c r="K111" s="467">
        <v>5662.2657613902402</v>
      </c>
      <c r="L111" s="355">
        <v>5662.2657613902402</v>
      </c>
      <c r="M111" s="21"/>
      <c r="O111" s="167"/>
      <c r="P111" s="167"/>
      <c r="Q111" s="167"/>
      <c r="R111" s="167"/>
      <c r="S111" s="152"/>
      <c r="T111" s="167"/>
      <c r="U111" s="167"/>
    </row>
    <row r="112" spans="1:21">
      <c r="A112" s="4"/>
      <c r="B112" s="408" t="s">
        <v>1102</v>
      </c>
      <c r="C112" s="176" t="s">
        <v>1103</v>
      </c>
      <c r="D112" s="529">
        <v>0.76</v>
      </c>
      <c r="E112" s="510">
        <v>1.01</v>
      </c>
      <c r="F112" s="347">
        <v>5391.9237630352</v>
      </c>
      <c r="G112" s="528">
        <v>5391.9237630352</v>
      </c>
      <c r="H112" s="528">
        <v>5391.9237630352</v>
      </c>
      <c r="I112" s="544">
        <v>5391.9237630352</v>
      </c>
      <c r="J112" s="528">
        <v>5391.9237630352</v>
      </c>
      <c r="K112" s="528">
        <v>5391.9237630352</v>
      </c>
      <c r="L112" s="350">
        <v>5391.9237630352</v>
      </c>
      <c r="M112" s="22"/>
      <c r="O112" s="167"/>
      <c r="P112" s="167"/>
      <c r="Q112" s="167"/>
      <c r="R112" s="167"/>
      <c r="S112" s="152"/>
      <c r="T112" s="167"/>
      <c r="U112" s="167"/>
    </row>
    <row r="113" spans="1:21">
      <c r="A113" s="12"/>
      <c r="B113" s="387" t="s">
        <v>1104</v>
      </c>
      <c r="C113" s="184" t="s">
        <v>1105</v>
      </c>
      <c r="D113" s="525">
        <v>0.72</v>
      </c>
      <c r="E113" s="519">
        <v>0.95684210526315783</v>
      </c>
      <c r="F113" s="327">
        <v>5200.6924989355211</v>
      </c>
      <c r="G113" s="328">
        <v>5200.6924989355211</v>
      </c>
      <c r="H113" s="328">
        <v>5200.6924989355211</v>
      </c>
      <c r="I113" s="479">
        <v>5200.6924989355211</v>
      </c>
      <c r="J113" s="328">
        <v>5200.6924989355211</v>
      </c>
      <c r="K113" s="328">
        <v>5200.6924989355211</v>
      </c>
      <c r="L113" s="340">
        <v>5200.6924989355211</v>
      </c>
      <c r="M113" s="23"/>
      <c r="O113" s="167"/>
      <c r="P113" s="167"/>
      <c r="Q113" s="167"/>
      <c r="R113" s="167"/>
      <c r="S113" s="152"/>
      <c r="T113" s="167"/>
      <c r="U113" s="167"/>
    </row>
    <row r="114" spans="1:21">
      <c r="A114" s="19"/>
      <c r="B114" s="387" t="s">
        <v>1106</v>
      </c>
      <c r="C114" s="184" t="s">
        <v>1107</v>
      </c>
      <c r="D114" s="525">
        <v>0.69</v>
      </c>
      <c r="E114" s="519">
        <v>0.91697368421052616</v>
      </c>
      <c r="F114" s="327">
        <v>4983.1458997081618</v>
      </c>
      <c r="G114" s="328">
        <v>4983.1458997081618</v>
      </c>
      <c r="H114" s="328">
        <v>4983.1458997081618</v>
      </c>
      <c r="I114" s="479">
        <v>4983.1458997081618</v>
      </c>
      <c r="J114" s="328">
        <v>4983.1458997081618</v>
      </c>
      <c r="K114" s="328">
        <v>4983.1458997081618</v>
      </c>
      <c r="L114" s="340">
        <v>4983.1458997081618</v>
      </c>
      <c r="M114" s="22"/>
      <c r="O114" s="167"/>
      <c r="P114" s="167"/>
      <c r="Q114" s="167"/>
      <c r="R114" s="167"/>
      <c r="S114" s="152"/>
      <c r="T114" s="167"/>
      <c r="U114" s="167"/>
    </row>
    <row r="115" spans="1:21">
      <c r="A115" s="19"/>
      <c r="B115" s="387" t="s">
        <v>1108</v>
      </c>
      <c r="C115" s="184" t="s">
        <v>1109</v>
      </c>
      <c r="D115" s="525">
        <v>0.69</v>
      </c>
      <c r="E115" s="519">
        <v>0.91697368421052616</v>
      </c>
      <c r="F115" s="327">
        <v>4845.0394924807997</v>
      </c>
      <c r="G115" s="328">
        <v>4845.0394924807997</v>
      </c>
      <c r="H115" s="328">
        <v>4845.0394924807997</v>
      </c>
      <c r="I115" s="479">
        <v>4845.0394924807997</v>
      </c>
      <c r="J115" s="328">
        <v>4845.0394924807997</v>
      </c>
      <c r="K115" s="328">
        <v>4845.0394924807997</v>
      </c>
      <c r="L115" s="340">
        <v>4845.0394924807997</v>
      </c>
      <c r="M115" s="24"/>
      <c r="O115" s="167"/>
      <c r="P115" s="167"/>
      <c r="Q115" s="167"/>
      <c r="R115" s="167"/>
      <c r="S115" s="152"/>
      <c r="T115" s="167"/>
      <c r="U115" s="167"/>
    </row>
    <row r="116" spans="1:21">
      <c r="A116" s="12"/>
      <c r="B116" s="387" t="s">
        <v>1110</v>
      </c>
      <c r="C116" s="184" t="s">
        <v>1111</v>
      </c>
      <c r="D116" s="525">
        <v>0.63</v>
      </c>
      <c r="E116" s="519">
        <v>0.83723684210526306</v>
      </c>
      <c r="F116" s="327">
        <v>4600.8481003811212</v>
      </c>
      <c r="G116" s="328">
        <v>4600.8481003811212</v>
      </c>
      <c r="H116" s="328">
        <v>4600.8481003811212</v>
      </c>
      <c r="I116" s="479">
        <v>4600.8481003811212</v>
      </c>
      <c r="J116" s="328">
        <v>4600.8481003811212</v>
      </c>
      <c r="K116" s="328">
        <v>4600.8481003811212</v>
      </c>
      <c r="L116" s="340">
        <v>4600.8481003811212</v>
      </c>
      <c r="M116" s="7"/>
      <c r="O116" s="167"/>
      <c r="P116" s="167"/>
      <c r="Q116" s="167"/>
      <c r="R116" s="167"/>
      <c r="S116" s="152"/>
      <c r="T116" s="167"/>
      <c r="U116" s="167"/>
    </row>
    <row r="117" spans="1:21">
      <c r="A117" s="10"/>
      <c r="B117" s="387" t="s">
        <v>1112</v>
      </c>
      <c r="C117" s="184" t="s">
        <v>1113</v>
      </c>
      <c r="D117" s="525">
        <v>0.6</v>
      </c>
      <c r="E117" s="519">
        <v>0.79736842105263139</v>
      </c>
      <c r="F117" s="327">
        <v>4383.3015011537609</v>
      </c>
      <c r="G117" s="328">
        <v>4383.3015011537609</v>
      </c>
      <c r="H117" s="328">
        <v>4383.3015011537609</v>
      </c>
      <c r="I117" s="479">
        <v>4383.3015011537609</v>
      </c>
      <c r="J117" s="328">
        <v>4383.3015011537609</v>
      </c>
      <c r="K117" s="328">
        <v>4383.3015011537609</v>
      </c>
      <c r="L117" s="340">
        <v>4383.3015011537609</v>
      </c>
      <c r="M117" s="9"/>
      <c r="O117" s="167"/>
      <c r="P117" s="167"/>
      <c r="Q117" s="167"/>
      <c r="R117" s="167"/>
      <c r="S117" s="152"/>
      <c r="T117" s="167"/>
      <c r="U117" s="167"/>
    </row>
    <row r="118" spans="1:21">
      <c r="A118" s="4"/>
      <c r="B118" s="387" t="s">
        <v>1114</v>
      </c>
      <c r="C118" s="184" t="s">
        <v>1115</v>
      </c>
      <c r="D118" s="525">
        <v>0.56000000000000005</v>
      </c>
      <c r="E118" s="519">
        <v>0.74421052631578932</v>
      </c>
      <c r="F118" s="327">
        <v>4139.2748379264012</v>
      </c>
      <c r="G118" s="328">
        <v>4139.2748379264012</v>
      </c>
      <c r="H118" s="328">
        <v>4139.2748379264012</v>
      </c>
      <c r="I118" s="479">
        <v>4139.2748379264012</v>
      </c>
      <c r="J118" s="328">
        <v>4139.2748379264012</v>
      </c>
      <c r="K118" s="328">
        <v>4139.2748379264012</v>
      </c>
      <c r="L118" s="340">
        <v>4139.2748379264012</v>
      </c>
      <c r="M118" s="11"/>
      <c r="O118" s="167"/>
      <c r="P118" s="167"/>
      <c r="Q118" s="167"/>
      <c r="R118" s="167"/>
      <c r="S118" s="152"/>
      <c r="T118" s="167"/>
      <c r="U118" s="167"/>
    </row>
    <row r="119" spans="1:21">
      <c r="A119" s="37"/>
      <c r="B119" s="387" t="s">
        <v>1116</v>
      </c>
      <c r="C119" s="184" t="s">
        <v>1117</v>
      </c>
      <c r="D119" s="525">
        <v>0.53</v>
      </c>
      <c r="E119" s="519">
        <v>0.70434210526315766</v>
      </c>
      <c r="F119" s="327">
        <v>3921.7282386990414</v>
      </c>
      <c r="G119" s="328">
        <v>3921.7282386990414</v>
      </c>
      <c r="H119" s="328">
        <v>3921.7282386990414</v>
      </c>
      <c r="I119" s="479">
        <v>3921.7282386990414</v>
      </c>
      <c r="J119" s="328">
        <v>3921.7282386990414</v>
      </c>
      <c r="K119" s="328">
        <v>3921.7282386990414</v>
      </c>
      <c r="L119" s="340">
        <v>3921.7282386990414</v>
      </c>
      <c r="M119" s="18"/>
      <c r="O119" s="167"/>
      <c r="P119" s="167"/>
      <c r="Q119" s="167"/>
      <c r="R119" s="167"/>
      <c r="S119" s="152"/>
      <c r="T119" s="167"/>
      <c r="U119" s="167"/>
    </row>
    <row r="120" spans="1:21" ht="15.75" thickBot="1">
      <c r="A120" s="8"/>
      <c r="B120" s="409" t="s">
        <v>1118</v>
      </c>
      <c r="C120" s="246" t="s">
        <v>1119</v>
      </c>
      <c r="D120" s="526">
        <v>0.5</v>
      </c>
      <c r="E120" s="530">
        <v>0.66447368421052611</v>
      </c>
      <c r="F120" s="330">
        <v>3756.9770385993602</v>
      </c>
      <c r="G120" s="331">
        <v>3756.9770385993602</v>
      </c>
      <c r="H120" s="331">
        <v>3756.9770385993602</v>
      </c>
      <c r="I120" s="480">
        <v>3756.9770385993602</v>
      </c>
      <c r="J120" s="331">
        <v>3756.9770385993602</v>
      </c>
      <c r="K120" s="331">
        <v>3756.9770385993602</v>
      </c>
      <c r="L120" s="363">
        <v>3756.9770385993602</v>
      </c>
      <c r="M120" s="5"/>
      <c r="O120" s="167"/>
      <c r="P120" s="167"/>
      <c r="Q120" s="167"/>
      <c r="R120" s="167"/>
      <c r="S120" s="152"/>
      <c r="T120" s="167"/>
      <c r="U120" s="167"/>
    </row>
    <row r="121" spans="1:21" ht="15.75" thickBot="1">
      <c r="A121" s="38"/>
      <c r="B121" s="797" t="s">
        <v>1120</v>
      </c>
      <c r="C121" s="798"/>
      <c r="D121" s="798"/>
      <c r="E121" s="798"/>
      <c r="F121" s="798"/>
      <c r="G121" s="798"/>
      <c r="H121" s="798"/>
      <c r="I121" s="798"/>
      <c r="J121" s="798"/>
      <c r="K121" s="798"/>
      <c r="L121" s="799"/>
      <c r="M121" s="20"/>
    </row>
    <row r="122" spans="1:21">
      <c r="A122" s="8"/>
      <c r="B122" s="505" t="s">
        <v>1121</v>
      </c>
      <c r="C122" s="200" t="s">
        <v>1122</v>
      </c>
      <c r="D122" s="506">
        <v>4.75</v>
      </c>
      <c r="E122" s="507">
        <v>6542</v>
      </c>
      <c r="F122" s="374">
        <v>49681.206461872316</v>
      </c>
      <c r="G122" s="336">
        <v>54233.391717952334</v>
      </c>
      <c r="H122" s="336"/>
      <c r="I122" s="546"/>
      <c r="J122" s="531"/>
      <c r="K122" s="531"/>
      <c r="L122" s="532"/>
      <c r="M122" s="11"/>
      <c r="O122" s="152"/>
      <c r="P122" s="162"/>
      <c r="Q122" s="163"/>
      <c r="R122" s="163"/>
      <c r="S122" s="163"/>
      <c r="T122" s="163"/>
      <c r="U122" s="163"/>
    </row>
    <row r="123" spans="1:21">
      <c r="A123" s="39"/>
      <c r="B123" s="517" t="s">
        <v>1123</v>
      </c>
      <c r="C123" s="184" t="s">
        <v>1124</v>
      </c>
      <c r="D123" s="518">
        <v>4.71</v>
      </c>
      <c r="E123" s="519">
        <v>6.4869094736842108</v>
      </c>
      <c r="F123" s="376">
        <v>49282.367455973595</v>
      </c>
      <c r="G123" s="329">
        <v>53796.61783491962</v>
      </c>
      <c r="H123" s="329"/>
      <c r="I123" s="547"/>
      <c r="J123" s="533"/>
      <c r="K123" s="533"/>
      <c r="L123" s="534"/>
      <c r="M123" s="11"/>
      <c r="O123" s="152"/>
      <c r="P123" s="162"/>
      <c r="Q123" s="163"/>
      <c r="R123" s="163"/>
      <c r="S123" s="163"/>
      <c r="T123" s="163"/>
      <c r="U123" s="163"/>
    </row>
    <row r="124" spans="1:21">
      <c r="A124" s="40"/>
      <c r="B124" s="517" t="s">
        <v>1125</v>
      </c>
      <c r="C124" s="184" t="s">
        <v>1126</v>
      </c>
      <c r="D124" s="518">
        <v>4.67</v>
      </c>
      <c r="E124" s="519">
        <v>6.4318189473684217</v>
      </c>
      <c r="F124" s="376">
        <v>48883.528450074889</v>
      </c>
      <c r="G124" s="329">
        <v>53359.843951886884</v>
      </c>
      <c r="H124" s="329"/>
      <c r="I124" s="547"/>
      <c r="J124" s="533"/>
      <c r="K124" s="533"/>
      <c r="L124" s="534"/>
      <c r="M124" s="20"/>
      <c r="O124" s="152"/>
      <c r="P124" s="162"/>
      <c r="Q124" s="163"/>
      <c r="R124" s="163"/>
      <c r="S124" s="163"/>
      <c r="T124" s="163"/>
      <c r="U124" s="163"/>
    </row>
    <row r="125" spans="1:21">
      <c r="A125" s="41"/>
      <c r="B125" s="517" t="s">
        <v>1127</v>
      </c>
      <c r="C125" s="184" t="s">
        <v>1128</v>
      </c>
      <c r="D125" s="518">
        <v>4.63</v>
      </c>
      <c r="E125" s="519">
        <v>6.3767284210526327</v>
      </c>
      <c r="F125" s="376">
        <v>48484.689444176161</v>
      </c>
      <c r="G125" s="329">
        <v>52923.070068854176</v>
      </c>
      <c r="H125" s="329"/>
      <c r="I125" s="547"/>
      <c r="J125" s="533"/>
      <c r="K125" s="533"/>
      <c r="L125" s="534"/>
      <c r="M125" s="5"/>
      <c r="O125" s="152"/>
      <c r="P125" s="162"/>
      <c r="Q125" s="163"/>
      <c r="R125" s="163"/>
      <c r="S125" s="163"/>
      <c r="T125" s="163"/>
      <c r="U125" s="163"/>
    </row>
    <row r="126" spans="1:21">
      <c r="A126" s="19"/>
      <c r="B126" s="517" t="s">
        <v>1129</v>
      </c>
      <c r="C126" s="184" t="s">
        <v>1130</v>
      </c>
      <c r="D126" s="518">
        <v>4.59</v>
      </c>
      <c r="E126" s="519">
        <v>6.3216378947368437</v>
      </c>
      <c r="F126" s="376">
        <v>48085.850438277434</v>
      </c>
      <c r="G126" s="329">
        <v>52486.296185821455</v>
      </c>
      <c r="H126" s="329"/>
      <c r="I126" s="547"/>
      <c r="J126" s="533"/>
      <c r="K126" s="533"/>
      <c r="L126" s="534"/>
      <c r="M126" s="18"/>
      <c r="O126" s="152"/>
      <c r="P126" s="162"/>
      <c r="Q126" s="163"/>
      <c r="R126" s="163"/>
      <c r="S126" s="163"/>
      <c r="T126" s="163"/>
      <c r="U126" s="163"/>
    </row>
    <row r="127" spans="1:21" ht="15.75" thickBot="1">
      <c r="A127" s="4"/>
      <c r="B127" s="520" t="s">
        <v>1131</v>
      </c>
      <c r="C127" s="192" t="s">
        <v>1132</v>
      </c>
      <c r="D127" s="521">
        <v>4.55</v>
      </c>
      <c r="E127" s="522">
        <v>6.2665473684210538</v>
      </c>
      <c r="F127" s="425">
        <v>47621.841079859361</v>
      </c>
      <c r="G127" s="353">
        <v>51984.351950269367</v>
      </c>
      <c r="H127" s="353"/>
      <c r="I127" s="548"/>
      <c r="J127" s="535"/>
      <c r="K127" s="535"/>
      <c r="L127" s="536"/>
      <c r="M127" s="21"/>
      <c r="O127" s="152"/>
      <c r="P127" s="162"/>
      <c r="Q127" s="163"/>
      <c r="R127" s="163"/>
      <c r="S127" s="163"/>
      <c r="T127" s="163"/>
      <c r="U127" s="163"/>
    </row>
    <row r="128" spans="1:21">
      <c r="A128" s="10"/>
      <c r="B128" s="505" t="s">
        <v>1133</v>
      </c>
      <c r="C128" s="200" t="s">
        <v>1134</v>
      </c>
      <c r="D128" s="506">
        <v>4.51</v>
      </c>
      <c r="E128" s="507">
        <v>6215</v>
      </c>
      <c r="F128" s="427">
        <v>43249.012991334879</v>
      </c>
      <c r="G128" s="348">
        <v>47840.798644428643</v>
      </c>
      <c r="H128" s="348">
        <v>52783.171208172644</v>
      </c>
      <c r="I128" s="549"/>
      <c r="J128" s="537"/>
      <c r="K128" s="537"/>
      <c r="L128" s="538"/>
      <c r="M128" s="22"/>
      <c r="O128" s="152"/>
      <c r="P128" s="162"/>
      <c r="Q128" s="162"/>
      <c r="R128" s="163"/>
      <c r="S128" s="163"/>
      <c r="T128" s="163"/>
      <c r="U128" s="163"/>
    </row>
    <row r="129" spans="1:21">
      <c r="A129" s="12"/>
      <c r="B129" s="517" t="s">
        <v>1135</v>
      </c>
      <c r="C129" s="184" t="s">
        <v>1136</v>
      </c>
      <c r="D129" s="518">
        <v>4.47</v>
      </c>
      <c r="E129" s="519">
        <v>6.1598780487804881</v>
      </c>
      <c r="F129" s="376">
        <v>42883.464716598639</v>
      </c>
      <c r="G129" s="329">
        <v>47436.540370367926</v>
      </c>
      <c r="H129" s="329">
        <v>52335.558788815935</v>
      </c>
      <c r="I129" s="547"/>
      <c r="J129" s="533"/>
      <c r="K129" s="533"/>
      <c r="L129" s="534"/>
      <c r="M129" s="23"/>
      <c r="O129" s="152"/>
      <c r="P129" s="162"/>
      <c r="Q129" s="162"/>
      <c r="R129" s="163"/>
      <c r="S129" s="163"/>
      <c r="T129" s="163"/>
      <c r="U129" s="163"/>
    </row>
    <row r="130" spans="1:21">
      <c r="A130" s="19"/>
      <c r="B130" s="517" t="s">
        <v>1137</v>
      </c>
      <c r="C130" s="184" t="s">
        <v>1138</v>
      </c>
      <c r="D130" s="518">
        <v>4.43</v>
      </c>
      <c r="E130" s="519">
        <v>6.1047560975609754</v>
      </c>
      <c r="F130" s="376">
        <v>42517.916441862399</v>
      </c>
      <c r="G130" s="329">
        <v>47032.282096307201</v>
      </c>
      <c r="H130" s="329">
        <v>51887.946369459198</v>
      </c>
      <c r="I130" s="547"/>
      <c r="J130" s="533"/>
      <c r="K130" s="533"/>
      <c r="L130" s="534"/>
      <c r="M130" s="22"/>
      <c r="O130" s="152"/>
      <c r="P130" s="162"/>
      <c r="Q130" s="162"/>
      <c r="R130" s="163"/>
      <c r="S130" s="163"/>
      <c r="T130" s="163"/>
      <c r="U130" s="163"/>
    </row>
    <row r="131" spans="1:21">
      <c r="A131" s="19"/>
      <c r="B131" s="517" t="s">
        <v>1139</v>
      </c>
      <c r="C131" s="184" t="s">
        <v>1140</v>
      </c>
      <c r="D131" s="518">
        <v>4.3899999999999997</v>
      </c>
      <c r="E131" s="519">
        <v>6.0496341463414636</v>
      </c>
      <c r="F131" s="376">
        <v>42152.368167126166</v>
      </c>
      <c r="G131" s="329">
        <v>46628.023822246483</v>
      </c>
      <c r="H131" s="329">
        <v>51440.333950102497</v>
      </c>
      <c r="I131" s="547"/>
      <c r="J131" s="533"/>
      <c r="K131" s="533"/>
      <c r="L131" s="534"/>
      <c r="M131" s="24"/>
      <c r="O131" s="152"/>
      <c r="P131" s="162"/>
      <c r="Q131" s="162"/>
      <c r="R131" s="163"/>
      <c r="S131" s="163"/>
      <c r="T131" s="163"/>
      <c r="U131" s="163"/>
    </row>
    <row r="132" spans="1:21">
      <c r="A132" s="12"/>
      <c r="B132" s="517" t="s">
        <v>1141</v>
      </c>
      <c r="C132" s="184" t="s">
        <v>1142</v>
      </c>
      <c r="D132" s="518">
        <v>4.3499999999999996</v>
      </c>
      <c r="E132" s="519">
        <v>5.9945121951219518</v>
      </c>
      <c r="F132" s="376">
        <v>41786.819892389933</v>
      </c>
      <c r="G132" s="329">
        <v>46223.765548185766</v>
      </c>
      <c r="H132" s="329">
        <v>50992.721530745752</v>
      </c>
      <c r="I132" s="547"/>
      <c r="J132" s="533"/>
      <c r="K132" s="533"/>
      <c r="L132" s="534"/>
      <c r="M132" s="7"/>
      <c r="O132" s="152"/>
      <c r="P132" s="162"/>
      <c r="Q132" s="162"/>
      <c r="R132" s="163"/>
      <c r="S132" s="163"/>
      <c r="T132" s="163"/>
      <c r="U132" s="163"/>
    </row>
    <row r="133" spans="1:21" ht="15.75" thickBot="1">
      <c r="A133" s="10"/>
      <c r="B133" s="520" t="s">
        <v>1143</v>
      </c>
      <c r="C133" s="192" t="s">
        <v>1144</v>
      </c>
      <c r="D133" s="521">
        <v>4.3099999999999996</v>
      </c>
      <c r="E133" s="522">
        <v>5.93939024390244</v>
      </c>
      <c r="F133" s="425">
        <v>41364.617728472564</v>
      </c>
      <c r="G133" s="353">
        <v>45754.336921605682</v>
      </c>
      <c r="H133" s="353">
        <v>50479.938758869677</v>
      </c>
      <c r="I133" s="548"/>
      <c r="J133" s="535"/>
      <c r="K133" s="535"/>
      <c r="L133" s="536"/>
      <c r="M133" s="9"/>
      <c r="O133" s="152"/>
      <c r="P133" s="162"/>
      <c r="Q133" s="162"/>
      <c r="R133" s="163"/>
      <c r="S133" s="163"/>
      <c r="T133" s="163"/>
      <c r="U133" s="163"/>
    </row>
    <row r="134" spans="1:21">
      <c r="A134" s="4"/>
      <c r="B134" s="385" t="s">
        <v>1145</v>
      </c>
      <c r="C134" s="200" t="s">
        <v>1146</v>
      </c>
      <c r="D134" s="523">
        <v>4.2699999999999996</v>
      </c>
      <c r="E134" s="524">
        <v>5.8879999999999999</v>
      </c>
      <c r="F134" s="323">
        <v>38601.291718571199</v>
      </c>
      <c r="G134" s="325">
        <v>41527.696526051201</v>
      </c>
      <c r="H134" s="325">
        <v>45870.189256521597</v>
      </c>
      <c r="I134" s="483"/>
      <c r="J134" s="325"/>
      <c r="K134" s="337"/>
      <c r="L134" s="326"/>
      <c r="M134" s="11"/>
      <c r="O134" s="152"/>
      <c r="P134" s="162"/>
      <c r="Q134" s="162"/>
      <c r="R134" s="163"/>
      <c r="S134" s="163"/>
      <c r="T134" s="163"/>
      <c r="U134" s="163"/>
    </row>
    <row r="135" spans="1:21">
      <c r="A135" s="12"/>
      <c r="B135" s="387" t="s">
        <v>1147</v>
      </c>
      <c r="C135" s="184" t="s">
        <v>1148</v>
      </c>
      <c r="D135" s="518">
        <v>4.2300000000000004</v>
      </c>
      <c r="E135" s="519">
        <v>5.8328430913348948</v>
      </c>
      <c r="F135" s="327">
        <v>38257.420516482976</v>
      </c>
      <c r="G135" s="329">
        <v>41156.728983152963</v>
      </c>
      <c r="H135" s="329">
        <v>45460.511714298889</v>
      </c>
      <c r="I135" s="482"/>
      <c r="J135" s="329"/>
      <c r="K135" s="339"/>
      <c r="L135" s="340"/>
      <c r="M135" s="18"/>
      <c r="O135" s="152"/>
      <c r="P135" s="162"/>
      <c r="Q135" s="162"/>
      <c r="R135" s="163"/>
      <c r="S135" s="163"/>
      <c r="T135" s="163"/>
      <c r="U135" s="163"/>
    </row>
    <row r="136" spans="1:21">
      <c r="A136" s="10"/>
      <c r="B136" s="387" t="s">
        <v>1149</v>
      </c>
      <c r="C136" s="184" t="s">
        <v>1150</v>
      </c>
      <c r="D136" s="518">
        <v>4.1900000000000004</v>
      </c>
      <c r="E136" s="519">
        <v>5.7776861826697896</v>
      </c>
      <c r="F136" s="327">
        <v>37913.549314394717</v>
      </c>
      <c r="G136" s="329">
        <v>40785.761440254726</v>
      </c>
      <c r="H136" s="329">
        <v>45050.834172076175</v>
      </c>
      <c r="I136" s="482"/>
      <c r="J136" s="329"/>
      <c r="K136" s="339"/>
      <c r="L136" s="340"/>
      <c r="M136" s="5"/>
      <c r="O136" s="152"/>
      <c r="P136" s="162"/>
      <c r="Q136" s="162"/>
      <c r="R136" s="163"/>
      <c r="S136" s="163"/>
      <c r="T136" s="163"/>
      <c r="U136" s="163"/>
    </row>
    <row r="137" spans="1:21">
      <c r="A137" s="10"/>
      <c r="B137" s="387" t="s">
        <v>1151</v>
      </c>
      <c r="C137" s="184" t="s">
        <v>1152</v>
      </c>
      <c r="D137" s="518">
        <v>4.1500000000000004</v>
      </c>
      <c r="E137" s="519">
        <v>5.7225292740046836</v>
      </c>
      <c r="F137" s="327">
        <v>37569.678112306487</v>
      </c>
      <c r="G137" s="329">
        <v>40414.793897356474</v>
      </c>
      <c r="H137" s="329">
        <v>44641.156629853438</v>
      </c>
      <c r="I137" s="482"/>
      <c r="J137" s="329"/>
      <c r="K137" s="339"/>
      <c r="L137" s="340"/>
      <c r="M137" s="20"/>
      <c r="O137" s="152"/>
      <c r="P137" s="162"/>
      <c r="Q137" s="162"/>
      <c r="R137" s="163"/>
      <c r="S137" s="163"/>
      <c r="T137" s="163"/>
      <c r="U137" s="163"/>
    </row>
    <row r="138" spans="1:21">
      <c r="A138" s="10"/>
      <c r="B138" s="387" t="s">
        <v>1153</v>
      </c>
      <c r="C138" s="184" t="s">
        <v>1154</v>
      </c>
      <c r="D138" s="518">
        <v>4.1100000000000003</v>
      </c>
      <c r="E138" s="519">
        <v>5.6673723653395776</v>
      </c>
      <c r="F138" s="327">
        <v>37225.806910218256</v>
      </c>
      <c r="G138" s="329">
        <v>40043.826354458244</v>
      </c>
      <c r="H138" s="329">
        <v>44231.479087630731</v>
      </c>
      <c r="I138" s="482"/>
      <c r="J138" s="329"/>
      <c r="K138" s="339"/>
      <c r="L138" s="340"/>
      <c r="M138" s="11"/>
      <c r="O138" s="152"/>
      <c r="P138" s="162"/>
      <c r="Q138" s="162"/>
      <c r="R138" s="163"/>
      <c r="S138" s="163"/>
      <c r="T138" s="163"/>
      <c r="U138" s="163"/>
    </row>
    <row r="139" spans="1:21" ht="15.75" thickBot="1">
      <c r="A139" s="4"/>
      <c r="B139" s="388" t="s">
        <v>1155</v>
      </c>
      <c r="C139" s="192" t="s">
        <v>1156</v>
      </c>
      <c r="D139" s="527">
        <v>4.07</v>
      </c>
      <c r="E139" s="522">
        <v>5.6120000000000001</v>
      </c>
      <c r="F139" s="352">
        <v>36825.281818948875</v>
      </c>
      <c r="G139" s="353">
        <v>39616.204922378885</v>
      </c>
      <c r="H139" s="353">
        <v>43756.631192888643</v>
      </c>
      <c r="I139" s="488"/>
      <c r="J139" s="353"/>
      <c r="K139" s="354"/>
      <c r="L139" s="355"/>
      <c r="M139" s="11"/>
      <c r="O139" s="152"/>
      <c r="P139" s="162"/>
      <c r="Q139" s="162"/>
      <c r="R139" s="163"/>
      <c r="S139" s="163"/>
      <c r="T139" s="163"/>
      <c r="U139" s="163"/>
    </row>
    <row r="140" spans="1:21">
      <c r="A140" s="12"/>
      <c r="B140" s="385" t="s">
        <v>1157</v>
      </c>
      <c r="C140" s="539" t="s">
        <v>1158</v>
      </c>
      <c r="D140" s="523">
        <v>4.03</v>
      </c>
      <c r="E140" s="524">
        <v>5.5609999999999999</v>
      </c>
      <c r="F140" s="347">
        <v>34823.114559288653</v>
      </c>
      <c r="G140" s="348">
        <v>37586.941321908649</v>
      </c>
      <c r="H140" s="348">
        <v>40350.768084528652</v>
      </c>
      <c r="I140" s="487">
        <v>43346.953650665921</v>
      </c>
      <c r="J140" s="348"/>
      <c r="K140" s="349"/>
      <c r="L140" s="350"/>
      <c r="M140" s="20"/>
      <c r="O140" s="152"/>
      <c r="P140" s="162"/>
      <c r="Q140" s="162"/>
      <c r="R140" s="152"/>
      <c r="S140" s="152"/>
      <c r="T140" s="163"/>
      <c r="U140" s="163"/>
    </row>
    <row r="141" spans="1:21">
      <c r="A141" s="12"/>
      <c r="B141" s="408" t="s">
        <v>1159</v>
      </c>
      <c r="C141" s="176" t="s">
        <v>1160</v>
      </c>
      <c r="D141" s="509">
        <v>3.99</v>
      </c>
      <c r="E141" s="510">
        <v>5.5058039702233241</v>
      </c>
      <c r="F141" s="323">
        <v>34495.501161686407</v>
      </c>
      <c r="G141" s="325">
        <v>37232.23158349641</v>
      </c>
      <c r="H141" s="325">
        <v>39968.962005306406</v>
      </c>
      <c r="I141" s="483">
        <v>42937.276108443199</v>
      </c>
      <c r="J141" s="325"/>
      <c r="K141" s="337"/>
      <c r="L141" s="326"/>
      <c r="M141" s="5"/>
      <c r="O141" s="152"/>
      <c r="P141" s="162"/>
      <c r="Q141" s="162"/>
      <c r="R141" s="152"/>
      <c r="S141" s="152"/>
      <c r="T141" s="163"/>
      <c r="U141" s="163"/>
    </row>
    <row r="142" spans="1:21">
      <c r="A142" s="10"/>
      <c r="B142" s="387" t="s">
        <v>1161</v>
      </c>
      <c r="C142" s="184" t="s">
        <v>1162</v>
      </c>
      <c r="D142" s="518">
        <v>3.9529999999999998</v>
      </c>
      <c r="E142" s="519">
        <v>5.4547476426798998</v>
      </c>
      <c r="F142" s="327">
        <v>34175.831783284171</v>
      </c>
      <c r="G142" s="329">
        <v>36885.465864284168</v>
      </c>
      <c r="H142" s="329">
        <v>39595.099945284164</v>
      </c>
      <c r="I142" s="482">
        <v>42535.542585420495</v>
      </c>
      <c r="J142" s="329"/>
      <c r="K142" s="339"/>
      <c r="L142" s="340"/>
      <c r="M142" s="18"/>
      <c r="O142" s="152"/>
      <c r="P142" s="162"/>
      <c r="Q142" s="162"/>
      <c r="R142" s="152"/>
      <c r="S142" s="152"/>
      <c r="T142" s="163"/>
      <c r="U142" s="163"/>
    </row>
    <row r="143" spans="1:21">
      <c r="A143" s="4"/>
      <c r="B143" s="387" t="s">
        <v>1163</v>
      </c>
      <c r="C143" s="540" t="s">
        <v>1164</v>
      </c>
      <c r="D143" s="518">
        <v>3.91</v>
      </c>
      <c r="E143" s="519">
        <v>5.3954119106699743</v>
      </c>
      <c r="F143" s="327">
        <v>33840.274366481928</v>
      </c>
      <c r="G143" s="329">
        <v>36522.812106671925</v>
      </c>
      <c r="H143" s="329">
        <v>39205.349846861929</v>
      </c>
      <c r="I143" s="482">
        <v>42117.921023997769</v>
      </c>
      <c r="J143" s="329"/>
      <c r="K143" s="339"/>
      <c r="L143" s="340"/>
      <c r="M143" s="20"/>
      <c r="O143" s="152"/>
      <c r="P143" s="162"/>
      <c r="Q143" s="162"/>
      <c r="R143" s="152"/>
      <c r="S143" s="152"/>
      <c r="T143" s="163"/>
      <c r="U143" s="163"/>
    </row>
    <row r="144" spans="1:21">
      <c r="A144" s="4"/>
      <c r="B144" s="408" t="s">
        <v>1165</v>
      </c>
      <c r="C144" s="176" t="s">
        <v>1166</v>
      </c>
      <c r="D144" s="529">
        <v>3.87</v>
      </c>
      <c r="E144" s="519">
        <v>5.34</v>
      </c>
      <c r="F144" s="323">
        <v>33512.660968879689</v>
      </c>
      <c r="G144" s="325">
        <v>36168.102368259679</v>
      </c>
      <c r="H144" s="325">
        <v>38823.543767639676</v>
      </c>
      <c r="I144" s="483">
        <v>41708.243481775062</v>
      </c>
      <c r="J144" s="325"/>
      <c r="K144" s="337"/>
      <c r="L144" s="326"/>
      <c r="M144" s="5"/>
      <c r="O144" s="152"/>
      <c r="P144" s="162"/>
      <c r="Q144" s="162"/>
      <c r="R144" s="152"/>
      <c r="S144" s="152"/>
      <c r="T144" s="163"/>
      <c r="U144" s="163"/>
    </row>
    <row r="145" spans="1:21" ht="15.75" thickBot="1">
      <c r="A145" s="19"/>
      <c r="B145" s="388" t="s">
        <v>1167</v>
      </c>
      <c r="C145" s="192" t="s">
        <v>1168</v>
      </c>
      <c r="D145" s="521">
        <v>3.83</v>
      </c>
      <c r="E145" s="522">
        <v>5.2850000000000001</v>
      </c>
      <c r="F145" s="343">
        <v>33128.393682096314</v>
      </c>
      <c r="G145" s="344">
        <v>35756.738740666318</v>
      </c>
      <c r="H145" s="344">
        <v>38385.083799236323</v>
      </c>
      <c r="I145" s="489">
        <v>41233.395587032966</v>
      </c>
      <c r="J145" s="344"/>
      <c r="K145" s="345"/>
      <c r="L145" s="346"/>
      <c r="M145" s="5"/>
      <c r="O145" s="152"/>
      <c r="P145" s="162"/>
      <c r="Q145" s="162"/>
      <c r="R145" s="152"/>
      <c r="S145" s="152"/>
      <c r="T145" s="163"/>
      <c r="U145" s="163"/>
    </row>
    <row r="146" spans="1:21">
      <c r="A146" s="12"/>
      <c r="B146" s="385" t="s">
        <v>1169</v>
      </c>
      <c r="C146" s="200" t="s">
        <v>1170</v>
      </c>
      <c r="D146" s="506">
        <v>3.8</v>
      </c>
      <c r="E146" s="524">
        <v>5.234</v>
      </c>
      <c r="F146" s="427">
        <v>30746.261374286081</v>
      </c>
      <c r="G146" s="348">
        <v>32827.260348494077</v>
      </c>
      <c r="H146" s="348">
        <v>34908.259322702077</v>
      </c>
      <c r="I146" s="544">
        <v>37509.508040462089</v>
      </c>
      <c r="J146" s="348">
        <v>43971.696570122243</v>
      </c>
      <c r="K146" s="349"/>
      <c r="L146" s="350"/>
      <c r="M146" s="5"/>
      <c r="O146" s="152"/>
      <c r="P146" s="162"/>
      <c r="Q146" s="162"/>
      <c r="R146" s="152"/>
      <c r="S146" s="152"/>
      <c r="T146" s="163"/>
      <c r="U146" s="163"/>
    </row>
    <row r="147" spans="1:21">
      <c r="A147" s="19"/>
      <c r="B147" s="387" t="s">
        <v>1171</v>
      </c>
      <c r="C147" s="184" t="s">
        <v>1172</v>
      </c>
      <c r="D147" s="518">
        <v>3.76</v>
      </c>
      <c r="E147" s="519">
        <v>5.1789052631578949</v>
      </c>
      <c r="F147" s="376">
        <v>30440.325049331845</v>
      </c>
      <c r="G147" s="329">
        <v>32499.646950891842</v>
      </c>
      <c r="H147" s="329">
        <v>34558.96885245185</v>
      </c>
      <c r="I147" s="479">
        <v>37133.121229401826</v>
      </c>
      <c r="J147" s="329">
        <v>43529.503418927539</v>
      </c>
      <c r="K147" s="339"/>
      <c r="L147" s="340"/>
      <c r="M147" s="18"/>
      <c r="O147" s="152"/>
      <c r="P147" s="162"/>
      <c r="Q147" s="162"/>
      <c r="R147" s="152"/>
      <c r="S147" s="152"/>
      <c r="T147" s="163"/>
      <c r="U147" s="163"/>
    </row>
    <row r="148" spans="1:21">
      <c r="A148" s="19"/>
      <c r="B148" s="387" t="s">
        <v>1173</v>
      </c>
      <c r="C148" s="184" t="s">
        <v>1174</v>
      </c>
      <c r="D148" s="518">
        <v>3.72</v>
      </c>
      <c r="E148" s="519">
        <v>5.1238105263157907</v>
      </c>
      <c r="F148" s="376">
        <v>30134.388724377601</v>
      </c>
      <c r="G148" s="329">
        <v>32172.033553289599</v>
      </c>
      <c r="H148" s="329">
        <v>34209.678382201608</v>
      </c>
      <c r="I148" s="479">
        <v>36756.734418341599</v>
      </c>
      <c r="J148" s="329">
        <v>43087.310267732806</v>
      </c>
      <c r="K148" s="339"/>
      <c r="L148" s="340"/>
      <c r="M148" s="20"/>
      <c r="O148" s="152"/>
      <c r="P148" s="162"/>
      <c r="Q148" s="162"/>
      <c r="R148" s="152"/>
      <c r="S148" s="152"/>
      <c r="T148" s="163"/>
      <c r="U148" s="163"/>
    </row>
    <row r="149" spans="1:21">
      <c r="A149" s="4"/>
      <c r="B149" s="387" t="s">
        <v>1175</v>
      </c>
      <c r="C149" s="184" t="s">
        <v>1176</v>
      </c>
      <c r="D149" s="518">
        <v>3.68</v>
      </c>
      <c r="E149" s="519">
        <v>5.0687157894736856</v>
      </c>
      <c r="F149" s="376">
        <v>29828.452399423364</v>
      </c>
      <c r="G149" s="329">
        <v>31844.420155687356</v>
      </c>
      <c r="H149" s="329">
        <v>33860.387911951366</v>
      </c>
      <c r="I149" s="479">
        <v>36380.347607281357</v>
      </c>
      <c r="J149" s="329">
        <v>42645.117116538087</v>
      </c>
      <c r="K149" s="339"/>
      <c r="L149" s="340"/>
      <c r="M149" s="20"/>
      <c r="O149" s="152"/>
      <c r="P149" s="162"/>
      <c r="Q149" s="162"/>
      <c r="R149" s="152"/>
      <c r="S149" s="152"/>
      <c r="T149" s="163"/>
      <c r="U149" s="163"/>
    </row>
    <row r="150" spans="1:21">
      <c r="A150" s="4"/>
      <c r="B150" s="387" t="s">
        <v>1177</v>
      </c>
      <c r="C150" s="184" t="s">
        <v>1178</v>
      </c>
      <c r="D150" s="518">
        <v>3.64</v>
      </c>
      <c r="E150" s="519">
        <v>5.0136210526315805</v>
      </c>
      <c r="F150" s="376">
        <v>29465.862185288006</v>
      </c>
      <c r="G150" s="329">
        <v>31460.152868904006</v>
      </c>
      <c r="H150" s="329">
        <v>33454.443552520002</v>
      </c>
      <c r="I150" s="479">
        <v>35947.306907040016</v>
      </c>
      <c r="J150" s="329">
        <v>42137.753612824003</v>
      </c>
      <c r="K150" s="339"/>
      <c r="L150" s="340"/>
      <c r="M150" s="5"/>
      <c r="O150" s="152"/>
      <c r="P150" s="162"/>
      <c r="Q150" s="162"/>
      <c r="R150" s="152"/>
      <c r="S150" s="152"/>
      <c r="T150" s="163"/>
      <c r="U150" s="163"/>
    </row>
    <row r="151" spans="1:21" ht="15.75" thickBot="1">
      <c r="A151" s="37"/>
      <c r="B151" s="388" t="s">
        <v>1179</v>
      </c>
      <c r="C151" s="192" t="s">
        <v>1180</v>
      </c>
      <c r="D151" s="521">
        <v>3.6</v>
      </c>
      <c r="E151" s="522">
        <v>4.9585263157894754</v>
      </c>
      <c r="F151" s="425">
        <v>29159.925860333758</v>
      </c>
      <c r="G151" s="353">
        <v>31132.539471301763</v>
      </c>
      <c r="H151" s="353">
        <v>33105.15308226976</v>
      </c>
      <c r="I151" s="545">
        <v>35570.920095979767</v>
      </c>
      <c r="J151" s="353">
        <v>41695.560461629277</v>
      </c>
      <c r="K151" s="354"/>
      <c r="L151" s="355"/>
      <c r="M151" s="18"/>
      <c r="O151" s="152"/>
      <c r="P151" s="162"/>
      <c r="Q151" s="162"/>
      <c r="R151" s="152"/>
      <c r="S151" s="152"/>
      <c r="T151" s="163"/>
      <c r="U151" s="163"/>
    </row>
    <row r="152" spans="1:21">
      <c r="A152" s="8"/>
      <c r="B152" s="385" t="s">
        <v>1181</v>
      </c>
      <c r="C152" s="200" t="s">
        <v>1182</v>
      </c>
      <c r="D152" s="523">
        <v>3.56</v>
      </c>
      <c r="E152" s="524">
        <v>4.907</v>
      </c>
      <c r="F152" s="323">
        <v>27122.257215745278</v>
      </c>
      <c r="G152" s="325">
        <v>28853.989535379529</v>
      </c>
      <c r="H152" s="325">
        <v>29829.457804539521</v>
      </c>
      <c r="I152" s="483">
        <v>32268.128477439521</v>
      </c>
      <c r="J152" s="325">
        <v>37145.469823239524</v>
      </c>
      <c r="K152" s="337">
        <v>39302.430772114552</v>
      </c>
      <c r="L152" s="326"/>
      <c r="M152" s="18"/>
      <c r="O152" s="152"/>
      <c r="P152" s="162"/>
      <c r="Q152" s="162"/>
      <c r="R152" s="152"/>
      <c r="S152" s="152"/>
      <c r="T152" s="162"/>
      <c r="U152" s="163"/>
    </row>
    <row r="153" spans="1:21">
      <c r="A153" s="38"/>
      <c r="B153" s="387" t="s">
        <v>1183</v>
      </c>
      <c r="C153" s="184" t="s">
        <v>1184</v>
      </c>
      <c r="D153" s="518">
        <v>3.52</v>
      </c>
      <c r="E153" s="519">
        <v>4.8518651685393248</v>
      </c>
      <c r="F153" s="327">
        <v>26834.87640722192</v>
      </c>
      <c r="G153" s="329">
        <v>28548.053210425282</v>
      </c>
      <c r="H153" s="329">
        <v>29512.682943261283</v>
      </c>
      <c r="I153" s="482">
        <v>31924.257275351283</v>
      </c>
      <c r="J153" s="329">
        <v>36747.40593953128</v>
      </c>
      <c r="K153" s="339">
        <v>38881.914693567836</v>
      </c>
      <c r="L153" s="340"/>
      <c r="M153" s="11"/>
      <c r="O153" s="152"/>
      <c r="P153" s="162"/>
      <c r="Q153" s="162"/>
      <c r="R153" s="152"/>
      <c r="S153" s="152"/>
      <c r="T153" s="162"/>
      <c r="U153" s="163"/>
    </row>
    <row r="154" spans="1:21">
      <c r="A154" s="8"/>
      <c r="B154" s="387" t="s">
        <v>1185</v>
      </c>
      <c r="C154" s="184" t="s">
        <v>1186</v>
      </c>
      <c r="D154" s="518">
        <v>3.48</v>
      </c>
      <c r="E154" s="519">
        <v>4.7967303370786505</v>
      </c>
      <c r="F154" s="327">
        <v>26547.495598698559</v>
      </c>
      <c r="G154" s="329">
        <v>28242.116885471045</v>
      </c>
      <c r="H154" s="329">
        <v>29195.908081983052</v>
      </c>
      <c r="I154" s="482">
        <v>31580.386073263042</v>
      </c>
      <c r="J154" s="329">
        <v>36349.342055823043</v>
      </c>
      <c r="K154" s="339">
        <v>38461.398615021128</v>
      </c>
      <c r="L154" s="340"/>
      <c r="M154" s="20"/>
      <c r="O154" s="152"/>
      <c r="P154" s="162"/>
      <c r="Q154" s="162"/>
      <c r="R154" s="152"/>
      <c r="S154" s="152"/>
      <c r="T154" s="162"/>
      <c r="U154" s="163"/>
    </row>
    <row r="155" spans="1:21">
      <c r="A155" s="39"/>
      <c r="B155" s="387" t="s">
        <v>1187</v>
      </c>
      <c r="C155" s="184" t="s">
        <v>1188</v>
      </c>
      <c r="D155" s="518">
        <v>3.44</v>
      </c>
      <c r="E155" s="519">
        <v>4.7415955056179762</v>
      </c>
      <c r="F155" s="327">
        <v>26260.114790175205</v>
      </c>
      <c r="G155" s="329">
        <v>27936.180560516801</v>
      </c>
      <c r="H155" s="329">
        <v>28879.1332207048</v>
      </c>
      <c r="I155" s="482">
        <v>31236.514871174804</v>
      </c>
      <c r="J155" s="329">
        <v>35951.278172114799</v>
      </c>
      <c r="K155" s="339">
        <v>38040.88253647439</v>
      </c>
      <c r="L155" s="340"/>
      <c r="M155" s="11"/>
      <c r="O155" s="152"/>
      <c r="P155" s="162"/>
      <c r="Q155" s="162"/>
      <c r="R155" s="152"/>
      <c r="S155" s="152"/>
      <c r="T155" s="162"/>
      <c r="U155" s="163"/>
    </row>
    <row r="156" spans="1:21">
      <c r="A156" s="40"/>
      <c r="B156" s="387" t="s">
        <v>1189</v>
      </c>
      <c r="C156" s="184" t="s">
        <v>1190</v>
      </c>
      <c r="D156" s="518">
        <v>3.4</v>
      </c>
      <c r="E156" s="519">
        <v>4.6864606741573018</v>
      </c>
      <c r="F156" s="327">
        <v>25972.73398165184</v>
      </c>
      <c r="G156" s="329">
        <v>27630.244235562564</v>
      </c>
      <c r="H156" s="329">
        <v>28562.358359426566</v>
      </c>
      <c r="I156" s="482">
        <v>30892.643669086559</v>
      </c>
      <c r="J156" s="329">
        <v>35553.214288406554</v>
      </c>
      <c r="K156" s="339">
        <v>37620.366457927688</v>
      </c>
      <c r="L156" s="340"/>
      <c r="M156" s="11"/>
      <c r="O156" s="152"/>
      <c r="P156" s="162"/>
      <c r="Q156" s="162"/>
      <c r="R156" s="152"/>
      <c r="S156" s="152"/>
      <c r="T156" s="162"/>
      <c r="U156" s="163"/>
    </row>
    <row r="157" spans="1:21" ht="15.75" thickBot="1">
      <c r="A157" s="41"/>
      <c r="B157" s="388" t="s">
        <v>1191</v>
      </c>
      <c r="C157" s="192" t="s">
        <v>1192</v>
      </c>
      <c r="D157" s="521">
        <v>3.36</v>
      </c>
      <c r="E157" s="522">
        <v>4.6313258426966275</v>
      </c>
      <c r="F157" s="352">
        <v>25632.557774000801</v>
      </c>
      <c r="G157" s="353">
        <v>27267.654021427214</v>
      </c>
      <c r="H157" s="353">
        <v>28188.929608967203</v>
      </c>
      <c r="I157" s="488">
        <v>30492.118577817204</v>
      </c>
      <c r="J157" s="353">
        <v>35098.49651551721</v>
      </c>
      <c r="K157" s="354">
        <v>37134.680026861606</v>
      </c>
      <c r="L157" s="355"/>
      <c r="M157" s="20"/>
      <c r="O157" s="152"/>
      <c r="P157" s="162"/>
      <c r="Q157" s="162"/>
      <c r="R157" s="152"/>
      <c r="S157" s="152"/>
      <c r="T157" s="162"/>
      <c r="U157" s="163"/>
    </row>
    <row r="158" spans="1:21">
      <c r="A158" s="19"/>
      <c r="B158" s="385" t="s">
        <v>1193</v>
      </c>
      <c r="C158" s="200" t="s">
        <v>1194</v>
      </c>
      <c r="D158" s="523">
        <v>3.32</v>
      </c>
      <c r="E158" s="524">
        <v>4.58</v>
      </c>
      <c r="F158" s="427">
        <v>24434.739914261449</v>
      </c>
      <c r="G158" s="528">
        <v>25345.17696547744</v>
      </c>
      <c r="H158" s="348">
        <v>26255.614016693446</v>
      </c>
      <c r="I158" s="487">
        <v>27872.154747688965</v>
      </c>
      <c r="J158" s="348">
        <v>31058.684426944961</v>
      </c>
      <c r="K158" s="349">
        <v>32879.558529376962</v>
      </c>
      <c r="L158" s="350">
        <v>35348.508371490891</v>
      </c>
      <c r="M158" s="21"/>
      <c r="O158" s="152"/>
      <c r="P158" s="162"/>
      <c r="Q158" s="162"/>
      <c r="R158" s="152"/>
      <c r="S158" s="152"/>
      <c r="T158" s="162"/>
      <c r="U158" s="162"/>
    </row>
    <row r="159" spans="1:21">
      <c r="A159" s="4"/>
      <c r="B159" s="387" t="s">
        <v>1195</v>
      </c>
      <c r="C159" s="184" t="s">
        <v>1196</v>
      </c>
      <c r="D159" s="518">
        <v>3.28</v>
      </c>
      <c r="E159" s="519">
        <v>4.5248192771084339</v>
      </c>
      <c r="F159" s="376">
        <v>24158.197642062085</v>
      </c>
      <c r="G159" s="328">
        <v>25057.796156954086</v>
      </c>
      <c r="H159" s="329">
        <v>25957.394671846087</v>
      </c>
      <c r="I159" s="482">
        <v>27555.379886410727</v>
      </c>
      <c r="J159" s="329">
        <v>30703.974688532726</v>
      </c>
      <c r="K159" s="339">
        <v>32503.171718316731</v>
      </c>
      <c r="L159" s="340">
        <v>34944.250097430173</v>
      </c>
      <c r="M159" s="24"/>
      <c r="O159" s="152"/>
      <c r="P159" s="162"/>
      <c r="Q159" s="162"/>
      <c r="R159" s="152"/>
      <c r="S159" s="152"/>
      <c r="T159" s="162"/>
      <c r="U159" s="162"/>
    </row>
    <row r="160" spans="1:21">
      <c r="A160" s="10"/>
      <c r="B160" s="387" t="s">
        <v>1197</v>
      </c>
      <c r="C160" s="184" t="s">
        <v>1198</v>
      </c>
      <c r="D160" s="518">
        <v>3.24</v>
      </c>
      <c r="E160" s="519">
        <v>4.4696385542168677</v>
      </c>
      <c r="F160" s="376">
        <v>23881.655369862718</v>
      </c>
      <c r="G160" s="328">
        <v>24770.415348430721</v>
      </c>
      <c r="H160" s="329">
        <v>25659.17532699872</v>
      </c>
      <c r="I160" s="482">
        <v>27238.605025132489</v>
      </c>
      <c r="J160" s="329">
        <v>30349.264950120483</v>
      </c>
      <c r="K160" s="339">
        <v>32126.784907256482</v>
      </c>
      <c r="L160" s="340">
        <v>34539.991823369448</v>
      </c>
      <c r="M160" s="22"/>
      <c r="O160" s="152"/>
      <c r="P160" s="162"/>
      <c r="Q160" s="162"/>
      <c r="R160" s="152"/>
      <c r="S160" s="152"/>
      <c r="T160" s="162"/>
      <c r="U160" s="162"/>
    </row>
    <row r="161" spans="1:21">
      <c r="A161" s="12"/>
      <c r="B161" s="387" t="s">
        <v>1199</v>
      </c>
      <c r="C161" s="184" t="s">
        <v>1200</v>
      </c>
      <c r="D161" s="525">
        <v>3.2</v>
      </c>
      <c r="E161" s="519">
        <v>4.415</v>
      </c>
      <c r="F161" s="376">
        <v>23605.113097663369</v>
      </c>
      <c r="G161" s="328">
        <v>24483.034539907363</v>
      </c>
      <c r="H161" s="329">
        <v>25360.955982151358</v>
      </c>
      <c r="I161" s="482">
        <v>26921.830163854243</v>
      </c>
      <c r="J161" s="329">
        <v>29994.555211708241</v>
      </c>
      <c r="K161" s="339">
        <v>31750.398096196244</v>
      </c>
      <c r="L161" s="340">
        <v>34135.733549308723</v>
      </c>
      <c r="M161" s="23"/>
      <c r="O161" s="152"/>
      <c r="P161" s="162"/>
      <c r="Q161" s="162"/>
      <c r="R161" s="152"/>
      <c r="S161" s="152"/>
      <c r="T161" s="162"/>
      <c r="U161" s="162"/>
    </row>
    <row r="162" spans="1:21">
      <c r="A162" s="19"/>
      <c r="B162" s="387" t="s">
        <v>1201</v>
      </c>
      <c r="C162" s="184" t="s">
        <v>1202</v>
      </c>
      <c r="D162" s="518">
        <v>3.16</v>
      </c>
      <c r="E162" s="519">
        <v>3.8650000000000002</v>
      </c>
      <c r="F162" s="376">
        <v>23328.570825464012</v>
      </c>
      <c r="G162" s="328">
        <v>24195.653731384013</v>
      </c>
      <c r="H162" s="329">
        <v>25062.736637304006</v>
      </c>
      <c r="I162" s="482">
        <v>26605.055302576005</v>
      </c>
      <c r="J162" s="329">
        <v>29639.845473296002</v>
      </c>
      <c r="K162" s="339">
        <v>31374.011285136006</v>
      </c>
      <c r="L162" s="340">
        <v>33731.475275248005</v>
      </c>
      <c r="M162" s="9"/>
      <c r="O162" s="152"/>
      <c r="P162" s="162"/>
      <c r="Q162" s="162"/>
      <c r="R162" s="152"/>
      <c r="S162" s="152"/>
      <c r="T162" s="162"/>
      <c r="U162" s="162"/>
    </row>
    <row r="163" spans="1:21" ht="15.75" thickBot="1">
      <c r="A163" s="19"/>
      <c r="B163" s="388" t="s">
        <v>1203</v>
      </c>
      <c r="C163" s="192" t="s">
        <v>1204</v>
      </c>
      <c r="D163" s="521">
        <v>3.12</v>
      </c>
      <c r="E163" s="522">
        <v>3.3149999999999999</v>
      </c>
      <c r="F163" s="384">
        <v>22999.23315413696</v>
      </c>
      <c r="G163" s="331">
        <v>23855.477523732967</v>
      </c>
      <c r="H163" s="332">
        <v>24711.721893328962</v>
      </c>
      <c r="I163" s="484">
        <v>26231.626552116642</v>
      </c>
      <c r="J163" s="332">
        <v>29228.481845702649</v>
      </c>
      <c r="K163" s="361">
        <v>30940.970584894647</v>
      </c>
      <c r="L163" s="363">
        <v>33262.046648667929</v>
      </c>
      <c r="M163" s="42"/>
      <c r="O163" s="152"/>
      <c r="P163" s="162"/>
      <c r="Q163" s="162"/>
      <c r="R163" s="152"/>
      <c r="S163" s="152"/>
      <c r="T163" s="162"/>
      <c r="U163" s="162"/>
    </row>
    <row r="164" spans="1:21">
      <c r="A164" s="8"/>
      <c r="B164" s="385" t="s">
        <v>1205</v>
      </c>
      <c r="C164" s="200" t="s">
        <v>1206</v>
      </c>
      <c r="D164" s="523">
        <v>3.08</v>
      </c>
      <c r="E164" s="524">
        <v>4.2519999999999998</v>
      </c>
      <c r="F164" s="356">
        <v>22299.9879653016</v>
      </c>
      <c r="G164" s="336">
        <v>23145.393798573601</v>
      </c>
      <c r="H164" s="336">
        <v>23568.096715209602</v>
      </c>
      <c r="I164" s="481">
        <v>24413.5025484816</v>
      </c>
      <c r="J164" s="336">
        <v>25914.851690838401</v>
      </c>
      <c r="K164" s="357">
        <v>27182.960440746399</v>
      </c>
      <c r="L164" s="359">
        <v>30564.583773834402</v>
      </c>
      <c r="M164" s="11"/>
      <c r="O164" s="152"/>
      <c r="P164" s="162"/>
      <c r="Q164" s="162"/>
      <c r="R164" s="152"/>
      <c r="S164" s="152"/>
      <c r="T164" s="162"/>
      <c r="U164" s="162"/>
    </row>
    <row r="165" spans="1:21">
      <c r="A165" s="38"/>
      <c r="B165" s="387" t="s">
        <v>1207</v>
      </c>
      <c r="C165" s="184" t="s">
        <v>1208</v>
      </c>
      <c r="D165" s="518">
        <v>3.04</v>
      </c>
      <c r="E165" s="519">
        <v>4.1967792207792209</v>
      </c>
      <c r="F165" s="327">
        <v>22028.864961264248</v>
      </c>
      <c r="G165" s="329">
        <v>22863.43225821224</v>
      </c>
      <c r="H165" s="329">
        <v>23280.715906686237</v>
      </c>
      <c r="I165" s="482">
        <v>24115.283203634241</v>
      </c>
      <c r="J165" s="329">
        <v>25598.076829560159</v>
      </c>
      <c r="K165" s="339">
        <v>26849.927774982163</v>
      </c>
      <c r="L165" s="340">
        <v>30188.196962774167</v>
      </c>
      <c r="M165" s="11"/>
      <c r="O165" s="152"/>
      <c r="P165" s="162"/>
      <c r="Q165" s="162"/>
      <c r="R165" s="152"/>
      <c r="S165" s="152"/>
      <c r="T165" s="162"/>
      <c r="U165" s="162"/>
    </row>
    <row r="166" spans="1:21">
      <c r="A166" s="8"/>
      <c r="B166" s="387" t="s">
        <v>1209</v>
      </c>
      <c r="C166" s="184" t="s">
        <v>1210</v>
      </c>
      <c r="D166" s="518">
        <v>3</v>
      </c>
      <c r="E166" s="519">
        <v>4.1415584415584421</v>
      </c>
      <c r="F166" s="327">
        <v>21757.741957226885</v>
      </c>
      <c r="G166" s="329">
        <v>22581.470717850876</v>
      </c>
      <c r="H166" s="329">
        <v>22993.335098162883</v>
      </c>
      <c r="I166" s="482">
        <v>23817.063858786878</v>
      </c>
      <c r="J166" s="329">
        <v>25281.301968281925</v>
      </c>
      <c r="K166" s="339">
        <v>26516.895109217927</v>
      </c>
      <c r="L166" s="340">
        <v>29811.810151713918</v>
      </c>
      <c r="M166" s="20"/>
      <c r="O166" s="152"/>
      <c r="P166" s="162"/>
      <c r="Q166" s="162"/>
      <c r="R166" s="152"/>
      <c r="S166" s="152"/>
      <c r="T166" s="162"/>
      <c r="U166" s="162"/>
    </row>
    <row r="167" spans="1:21">
      <c r="A167" s="39"/>
      <c r="B167" s="387" t="s">
        <v>1211</v>
      </c>
      <c r="C167" s="184" t="s">
        <v>1212</v>
      </c>
      <c r="D167" s="518">
        <v>2.96</v>
      </c>
      <c r="E167" s="519">
        <v>4.0863376623376633</v>
      </c>
      <c r="F167" s="327">
        <v>21486.618953189525</v>
      </c>
      <c r="G167" s="329">
        <v>22299.509177489526</v>
      </c>
      <c r="H167" s="329">
        <v>22705.954289639511</v>
      </c>
      <c r="I167" s="482">
        <v>23518.844513939523</v>
      </c>
      <c r="J167" s="329">
        <v>24964.527107003683</v>
      </c>
      <c r="K167" s="339">
        <v>26183.86244345368</v>
      </c>
      <c r="L167" s="340">
        <v>29435.423340653684</v>
      </c>
      <c r="M167" s="5"/>
      <c r="O167" s="152"/>
      <c r="P167" s="162"/>
      <c r="Q167" s="162"/>
      <c r="R167" s="152"/>
      <c r="S167" s="152"/>
      <c r="T167" s="162"/>
      <c r="U167" s="162"/>
    </row>
    <row r="168" spans="1:21">
      <c r="A168" s="40"/>
      <c r="B168" s="387" t="s">
        <v>1213</v>
      </c>
      <c r="C168" s="184" t="s">
        <v>1214</v>
      </c>
      <c r="D168" s="518">
        <v>2.92</v>
      </c>
      <c r="E168" s="519">
        <v>4.0311168831168835</v>
      </c>
      <c r="F168" s="327">
        <v>21215.495949152159</v>
      </c>
      <c r="G168" s="329">
        <v>22017.547637128169</v>
      </c>
      <c r="H168" s="329">
        <v>22418.573481116164</v>
      </c>
      <c r="I168" s="482">
        <v>23220.625169092164</v>
      </c>
      <c r="J168" s="329">
        <v>24647.752245725442</v>
      </c>
      <c r="K168" s="339">
        <v>25850.82977768944</v>
      </c>
      <c r="L168" s="340">
        <v>29059.036529593443</v>
      </c>
      <c r="M168" s="11"/>
      <c r="O168" s="152"/>
      <c r="P168" s="162"/>
      <c r="Q168" s="162"/>
      <c r="R168" s="152"/>
      <c r="S168" s="152"/>
      <c r="T168" s="162"/>
      <c r="U168" s="162"/>
    </row>
    <row r="169" spans="1:21" ht="15.75" thickBot="1">
      <c r="A169" s="41"/>
      <c r="B169" s="388" t="s">
        <v>1215</v>
      </c>
      <c r="C169" s="192" t="s">
        <v>1216</v>
      </c>
      <c r="D169" s="521">
        <v>2.88</v>
      </c>
      <c r="E169" s="522">
        <v>3.9758961038961043</v>
      </c>
      <c r="F169" s="343">
        <v>20891.577545987122</v>
      </c>
      <c r="G169" s="344">
        <v>21682.79069763912</v>
      </c>
      <c r="H169" s="344">
        <v>22078.397273465122</v>
      </c>
      <c r="I169" s="489">
        <v>22869.610425117124</v>
      </c>
      <c r="J169" s="344">
        <v>24274.32349526609</v>
      </c>
      <c r="K169" s="345">
        <v>25461.143222744082</v>
      </c>
      <c r="L169" s="346">
        <v>28625.995829352083</v>
      </c>
      <c r="M169" s="18"/>
      <c r="O169" s="152"/>
      <c r="P169" s="162"/>
      <c r="Q169" s="162"/>
      <c r="R169" s="152"/>
      <c r="S169" s="152"/>
      <c r="T169" s="162"/>
      <c r="U169" s="162"/>
    </row>
    <row r="170" spans="1:21">
      <c r="A170" s="19"/>
      <c r="B170" s="385" t="s">
        <v>1217</v>
      </c>
      <c r="C170" s="200" t="s">
        <v>1218</v>
      </c>
      <c r="D170" s="523">
        <v>2.85</v>
      </c>
      <c r="E170" s="524">
        <v>3.9249999999999998</v>
      </c>
      <c r="F170" s="427">
        <v>20256.747298285758</v>
      </c>
      <c r="G170" s="348">
        <v>20646.934605949762</v>
      </c>
      <c r="H170" s="348">
        <v>21427.309221277756</v>
      </c>
      <c r="I170" s="487">
        <v>21817.496528941756</v>
      </c>
      <c r="J170" s="348">
        <v>22597.871144269768</v>
      </c>
      <c r="K170" s="349">
        <v>23768.433067261765</v>
      </c>
      <c r="L170" s="350">
        <v>25934.965236307849</v>
      </c>
      <c r="M170" s="5"/>
      <c r="O170" s="152"/>
      <c r="P170" s="162"/>
      <c r="Q170" s="162"/>
      <c r="R170" s="152"/>
      <c r="S170" s="152"/>
      <c r="T170" s="162"/>
      <c r="U170" s="162"/>
    </row>
    <row r="171" spans="1:21">
      <c r="A171" s="4"/>
      <c r="B171" s="387" t="s">
        <v>1219</v>
      </c>
      <c r="C171" s="184" t="s">
        <v>1220</v>
      </c>
      <c r="D171" s="518">
        <v>2.8</v>
      </c>
      <c r="E171" s="519">
        <v>3.856140350877193</v>
      </c>
      <c r="F171" s="376">
        <v>19964.563498410396</v>
      </c>
      <c r="G171" s="329">
        <v>20349.331537912403</v>
      </c>
      <c r="H171" s="329">
        <v>21118.867616916406</v>
      </c>
      <c r="I171" s="482">
        <v>21503.635656418399</v>
      </c>
      <c r="J171" s="329">
        <v>22273.171735422398</v>
      </c>
      <c r="K171" s="339">
        <v>23427.475853928408</v>
      </c>
      <c r="L171" s="340">
        <v>25564.613970219605</v>
      </c>
      <c r="M171" s="20"/>
      <c r="O171" s="152"/>
      <c r="P171" s="162"/>
      <c r="Q171" s="162"/>
      <c r="R171" s="152"/>
      <c r="S171" s="152"/>
      <c r="T171" s="162"/>
      <c r="U171" s="162"/>
    </row>
    <row r="172" spans="1:21">
      <c r="A172" s="10"/>
      <c r="B172" s="387" t="s">
        <v>1221</v>
      </c>
      <c r="C172" s="184" t="s">
        <v>1222</v>
      </c>
      <c r="D172" s="518">
        <v>2.77</v>
      </c>
      <c r="E172" s="519">
        <v>3.8148245614035088</v>
      </c>
      <c r="F172" s="376">
        <v>19725.339826535041</v>
      </c>
      <c r="G172" s="329">
        <v>20104.688597875043</v>
      </c>
      <c r="H172" s="329">
        <v>20863.386140555041</v>
      </c>
      <c r="I172" s="482">
        <v>21242.734911895044</v>
      </c>
      <c r="J172" s="329">
        <v>22001.43245457505</v>
      </c>
      <c r="K172" s="339">
        <v>23139.478768595047</v>
      </c>
      <c r="L172" s="340">
        <v>25247.222832131367</v>
      </c>
      <c r="M172" s="5"/>
      <c r="O172" s="152"/>
      <c r="P172" s="162"/>
      <c r="Q172" s="162"/>
      <c r="R172" s="152"/>
      <c r="S172" s="152"/>
      <c r="T172" s="162"/>
      <c r="U172" s="162"/>
    </row>
    <row r="173" spans="1:21">
      <c r="A173" s="12"/>
      <c r="B173" s="387" t="s">
        <v>1223</v>
      </c>
      <c r="C173" s="184" t="s">
        <v>1224</v>
      </c>
      <c r="D173" s="518">
        <v>2.73</v>
      </c>
      <c r="E173" s="519">
        <v>3.7597368421052635</v>
      </c>
      <c r="F173" s="376">
        <v>19459.636090659682</v>
      </c>
      <c r="G173" s="329">
        <v>19833.565593837677</v>
      </c>
      <c r="H173" s="329">
        <v>20581.424600193677</v>
      </c>
      <c r="I173" s="482">
        <v>20955.354103371676</v>
      </c>
      <c r="J173" s="329">
        <v>21703.213109727687</v>
      </c>
      <c r="K173" s="339">
        <v>22825.001619261679</v>
      </c>
      <c r="L173" s="340">
        <v>24903.351630043126</v>
      </c>
      <c r="M173" s="20"/>
      <c r="O173" s="152"/>
      <c r="P173" s="162"/>
      <c r="Q173" s="162"/>
      <c r="R173" s="152"/>
      <c r="S173" s="152"/>
      <c r="T173" s="162"/>
      <c r="U173" s="162"/>
    </row>
    <row r="174" spans="1:21">
      <c r="A174" s="19"/>
      <c r="B174" s="387" t="s">
        <v>1225</v>
      </c>
      <c r="C174" s="184" t="s">
        <v>1226</v>
      </c>
      <c r="D174" s="518">
        <v>2.69</v>
      </c>
      <c r="E174" s="519">
        <v>3.7046491228070177</v>
      </c>
      <c r="F174" s="376">
        <v>19193.932354784316</v>
      </c>
      <c r="G174" s="329">
        <v>19562.442589800317</v>
      </c>
      <c r="H174" s="329">
        <v>20299.46305983232</v>
      </c>
      <c r="I174" s="482">
        <v>20667.973294848322</v>
      </c>
      <c r="J174" s="329">
        <v>21404.993764880328</v>
      </c>
      <c r="K174" s="339">
        <v>22510.524469928321</v>
      </c>
      <c r="L174" s="340">
        <v>24559.480427954881</v>
      </c>
      <c r="M174" s="20"/>
      <c r="O174" s="152"/>
      <c r="P174" s="162"/>
      <c r="Q174" s="162"/>
      <c r="R174" s="152"/>
      <c r="S174" s="152"/>
      <c r="T174" s="162"/>
      <c r="U174" s="162"/>
    </row>
    <row r="175" spans="1:21" ht="15.75" thickBot="1">
      <c r="A175" s="19"/>
      <c r="B175" s="388" t="s">
        <v>1227</v>
      </c>
      <c r="C175" s="192" t="s">
        <v>1228</v>
      </c>
      <c r="D175" s="521">
        <v>2.65</v>
      </c>
      <c r="E175" s="522">
        <v>3.6495614035087725</v>
      </c>
      <c r="F175" s="425">
        <v>18875.433219781276</v>
      </c>
      <c r="G175" s="541">
        <v>19238.524186635284</v>
      </c>
      <c r="H175" s="353">
        <v>19964.706120343279</v>
      </c>
      <c r="I175" s="488">
        <v>20327.797087197287</v>
      </c>
      <c r="J175" s="353">
        <v>21053.979020905281</v>
      </c>
      <c r="K175" s="354">
        <v>22143.251921467283</v>
      </c>
      <c r="L175" s="355">
        <v>24158.955336685522</v>
      </c>
      <c r="M175" s="11"/>
      <c r="O175" s="152"/>
      <c r="P175" s="162"/>
      <c r="Q175" s="162"/>
      <c r="R175" s="152"/>
      <c r="S175" s="152"/>
      <c r="T175" s="162"/>
      <c r="U175" s="162"/>
    </row>
    <row r="176" spans="1:21">
      <c r="A176" s="12"/>
      <c r="B176" s="385" t="s">
        <v>1229</v>
      </c>
      <c r="C176" s="200" t="s">
        <v>1230</v>
      </c>
      <c r="D176" s="523">
        <v>2.61</v>
      </c>
      <c r="E176" s="524">
        <v>3.5979999999999999</v>
      </c>
      <c r="F176" s="347">
        <v>18252.057785213921</v>
      </c>
      <c r="G176" s="348">
        <v>18609.729483905925</v>
      </c>
      <c r="H176" s="348">
        <v>18967.401182597921</v>
      </c>
      <c r="I176" s="487">
        <v>19682.744579981925</v>
      </c>
      <c r="J176" s="348">
        <v>20040.416278673922</v>
      </c>
      <c r="K176" s="349">
        <v>20755.759676057929</v>
      </c>
      <c r="L176" s="350">
        <v>21828.774772133933</v>
      </c>
      <c r="M176" s="18"/>
      <c r="O176" s="152"/>
      <c r="P176" s="162"/>
      <c r="Q176" s="162"/>
      <c r="R176" s="152"/>
      <c r="S176" s="152"/>
      <c r="T176" s="162"/>
      <c r="U176" s="162"/>
    </row>
    <row r="177" spans="1:21">
      <c r="A177" s="10"/>
      <c r="B177" s="387" t="s">
        <v>1231</v>
      </c>
      <c r="C177" s="184" t="s">
        <v>1232</v>
      </c>
      <c r="D177" s="518">
        <v>2.57</v>
      </c>
      <c r="E177" s="519">
        <v>3.5428582375478923</v>
      </c>
      <c r="F177" s="327">
        <v>17991.773317500563</v>
      </c>
      <c r="G177" s="329">
        <v>18344.025748030563</v>
      </c>
      <c r="H177" s="329">
        <v>18696.278178560562</v>
      </c>
      <c r="I177" s="482">
        <v>19400.783039620565</v>
      </c>
      <c r="J177" s="329">
        <v>19753.035470150557</v>
      </c>
      <c r="K177" s="339">
        <v>20457.540331210566</v>
      </c>
      <c r="L177" s="340">
        <v>21514.297622800568</v>
      </c>
      <c r="M177" s="11"/>
      <c r="O177" s="152"/>
      <c r="P177" s="162"/>
      <c r="Q177" s="162"/>
      <c r="R177" s="152"/>
      <c r="S177" s="152"/>
      <c r="T177" s="162"/>
      <c r="U177" s="162"/>
    </row>
    <row r="178" spans="1:21">
      <c r="A178" s="4"/>
      <c r="B178" s="387" t="s">
        <v>1233</v>
      </c>
      <c r="C178" s="184" t="s">
        <v>1234</v>
      </c>
      <c r="D178" s="518">
        <v>2.5299999999999998</v>
      </c>
      <c r="E178" s="519">
        <v>3.4877164750957848</v>
      </c>
      <c r="F178" s="327">
        <v>17731.488849787202</v>
      </c>
      <c r="G178" s="329">
        <v>18078.322012155197</v>
      </c>
      <c r="H178" s="329">
        <v>18425.155174523199</v>
      </c>
      <c r="I178" s="482">
        <v>19118.8214992592</v>
      </c>
      <c r="J178" s="329">
        <v>19465.654661627195</v>
      </c>
      <c r="K178" s="339">
        <v>20159.3209863632</v>
      </c>
      <c r="L178" s="340">
        <v>21199.820473467204</v>
      </c>
      <c r="M178" s="20"/>
      <c r="O178" s="152"/>
      <c r="P178" s="162"/>
      <c r="Q178" s="162"/>
      <c r="R178" s="152"/>
      <c r="S178" s="152"/>
      <c r="T178" s="162"/>
      <c r="U178" s="162"/>
    </row>
    <row r="179" spans="1:21">
      <c r="A179" s="12"/>
      <c r="B179" s="387" t="s">
        <v>1235</v>
      </c>
      <c r="C179" s="184" t="s">
        <v>1236</v>
      </c>
      <c r="D179" s="518">
        <v>2.4900000000000002</v>
      </c>
      <c r="E179" s="519">
        <v>3.4325747126436785</v>
      </c>
      <c r="F179" s="327">
        <v>17471.204382073847</v>
      </c>
      <c r="G179" s="329">
        <v>17812.618276279842</v>
      </c>
      <c r="H179" s="329">
        <v>18154.03217048584</v>
      </c>
      <c r="I179" s="482">
        <v>18836.859958897843</v>
      </c>
      <c r="J179" s="329">
        <v>19178.273853103841</v>
      </c>
      <c r="K179" s="339">
        <v>19861.101641515845</v>
      </c>
      <c r="L179" s="340">
        <v>20885.343324133843</v>
      </c>
      <c r="M179" s="20"/>
      <c r="O179" s="152"/>
      <c r="P179" s="162"/>
      <c r="Q179" s="162"/>
      <c r="R179" s="152"/>
      <c r="S179" s="152"/>
      <c r="T179" s="162"/>
      <c r="U179" s="162"/>
    </row>
    <row r="180" spans="1:21">
      <c r="A180" s="10"/>
      <c r="B180" s="387" t="s">
        <v>1237</v>
      </c>
      <c r="C180" s="184" t="s">
        <v>1238</v>
      </c>
      <c r="D180" s="518">
        <v>2.4500000000000002</v>
      </c>
      <c r="E180" s="519">
        <v>3.377432950191571</v>
      </c>
      <c r="F180" s="327">
        <v>17210.919914360486</v>
      </c>
      <c r="G180" s="329">
        <v>17546.914540404483</v>
      </c>
      <c r="H180" s="329">
        <v>17882.909166448484</v>
      </c>
      <c r="I180" s="482">
        <v>18554.898418536482</v>
      </c>
      <c r="J180" s="329">
        <v>18890.893044580484</v>
      </c>
      <c r="K180" s="339">
        <v>19562.882296668486</v>
      </c>
      <c r="L180" s="340">
        <v>20570.866174800489</v>
      </c>
      <c r="M180" s="5"/>
      <c r="O180" s="152"/>
      <c r="P180" s="162"/>
      <c r="Q180" s="162"/>
      <c r="R180" s="152"/>
      <c r="S180" s="152"/>
      <c r="T180" s="162"/>
      <c r="U180" s="162"/>
    </row>
    <row r="181" spans="1:21" ht="15.75" thickBot="1">
      <c r="A181" s="10"/>
      <c r="B181" s="388" t="s">
        <v>1239</v>
      </c>
      <c r="C181" s="192" t="s">
        <v>1240</v>
      </c>
      <c r="D181" s="521">
        <v>2.41</v>
      </c>
      <c r="E181" s="522">
        <v>3.3222911877394639</v>
      </c>
      <c r="F181" s="352">
        <v>16897.840047519443</v>
      </c>
      <c r="G181" s="353">
        <v>17228.415405401443</v>
      </c>
      <c r="H181" s="353">
        <v>17558.990763283444</v>
      </c>
      <c r="I181" s="488">
        <v>18220.141479047441</v>
      </c>
      <c r="J181" s="353">
        <v>18550.716836929441</v>
      </c>
      <c r="K181" s="354">
        <v>19211.867552693446</v>
      </c>
      <c r="L181" s="355">
        <v>20203.59362633944</v>
      </c>
      <c r="M181" s="11"/>
      <c r="O181" s="152"/>
      <c r="P181" s="162"/>
      <c r="Q181" s="162"/>
      <c r="R181" s="152"/>
      <c r="S181" s="152"/>
      <c r="T181" s="162"/>
      <c r="U181" s="162"/>
    </row>
    <row r="182" spans="1:21">
      <c r="A182" s="10"/>
      <c r="B182" s="385" t="s">
        <v>1241</v>
      </c>
      <c r="C182" s="200" t="s">
        <v>1242</v>
      </c>
      <c r="D182" s="523">
        <v>2.37</v>
      </c>
      <c r="E182" s="524">
        <v>3.2709999999999999</v>
      </c>
      <c r="F182" s="347">
        <v>16259.604090958401</v>
      </c>
      <c r="G182" s="348">
        <v>16584.760180678404</v>
      </c>
      <c r="H182" s="348">
        <v>16909.916270398404</v>
      </c>
      <c r="I182" s="487">
        <v>17235.0723601184</v>
      </c>
      <c r="J182" s="348">
        <v>17560.2284498384</v>
      </c>
      <c r="K182" s="349">
        <v>18210.540629278406</v>
      </c>
      <c r="L182" s="350">
        <v>18860.852808718406</v>
      </c>
      <c r="M182" s="18"/>
      <c r="O182" s="152"/>
      <c r="P182" s="162"/>
      <c r="Q182" s="162"/>
      <c r="R182" s="152"/>
      <c r="S182" s="152"/>
      <c r="T182" s="162"/>
      <c r="U182" s="162"/>
    </row>
    <row r="183" spans="1:21">
      <c r="A183" s="4"/>
      <c r="B183" s="387" t="s">
        <v>1243</v>
      </c>
      <c r="C183" s="184" t="s">
        <v>1244</v>
      </c>
      <c r="D183" s="518">
        <v>2.33</v>
      </c>
      <c r="E183" s="519">
        <v>3.2157932489451473</v>
      </c>
      <c r="F183" s="327">
        <v>16004.738891407042</v>
      </c>
      <c r="G183" s="329">
        <v>16324.475712965041</v>
      </c>
      <c r="H183" s="329">
        <v>16644.212534523042</v>
      </c>
      <c r="I183" s="482">
        <v>16963.949356081044</v>
      </c>
      <c r="J183" s="329">
        <v>17283.68617763904</v>
      </c>
      <c r="K183" s="339">
        <v>17923.159820755041</v>
      </c>
      <c r="L183" s="340">
        <v>18562.633463871043</v>
      </c>
      <c r="M183" s="11"/>
      <c r="O183" s="152"/>
      <c r="P183" s="162"/>
      <c r="Q183" s="162"/>
      <c r="R183" s="152"/>
      <c r="S183" s="152"/>
      <c r="T183" s="162"/>
      <c r="U183" s="162"/>
    </row>
    <row r="184" spans="1:21">
      <c r="A184" s="12"/>
      <c r="B184" s="387" t="s">
        <v>1245</v>
      </c>
      <c r="C184" s="184" t="s">
        <v>1246</v>
      </c>
      <c r="D184" s="518">
        <v>2.29</v>
      </c>
      <c r="E184" s="519">
        <v>3.1605864978902947</v>
      </c>
      <c r="F184" s="327">
        <v>15749.873691855681</v>
      </c>
      <c r="G184" s="329">
        <v>16064.191245251681</v>
      </c>
      <c r="H184" s="329">
        <v>16378.508798647683</v>
      </c>
      <c r="I184" s="482">
        <v>16692.826352043681</v>
      </c>
      <c r="J184" s="329">
        <v>17007.143905439683</v>
      </c>
      <c r="K184" s="339">
        <v>17635.779012231684</v>
      </c>
      <c r="L184" s="340">
        <v>18264.414119023684</v>
      </c>
      <c r="M184" s="11"/>
      <c r="O184" s="152"/>
      <c r="P184" s="162"/>
      <c r="Q184" s="162"/>
      <c r="R184" s="152"/>
      <c r="S184" s="152"/>
      <c r="T184" s="162"/>
      <c r="U184" s="162"/>
    </row>
    <row r="185" spans="1:21">
      <c r="A185" s="12"/>
      <c r="B185" s="387" t="s">
        <v>1247</v>
      </c>
      <c r="C185" s="184" t="s">
        <v>1248</v>
      </c>
      <c r="D185" s="518">
        <v>2.25</v>
      </c>
      <c r="E185" s="519">
        <v>3.105379746835442</v>
      </c>
      <c r="F185" s="327">
        <v>15495.00849230432</v>
      </c>
      <c r="G185" s="329">
        <v>15803.906777538319</v>
      </c>
      <c r="H185" s="329">
        <v>16112.805062772324</v>
      </c>
      <c r="I185" s="482">
        <v>16421.703348006326</v>
      </c>
      <c r="J185" s="329">
        <v>16730.601633240323</v>
      </c>
      <c r="K185" s="339">
        <v>17348.398203708326</v>
      </c>
      <c r="L185" s="340">
        <v>17966.194774176325</v>
      </c>
      <c r="M185" s="20"/>
      <c r="O185" s="152"/>
      <c r="P185" s="162"/>
      <c r="Q185" s="162"/>
      <c r="R185" s="152"/>
      <c r="S185" s="152"/>
      <c r="T185" s="162"/>
      <c r="U185" s="162"/>
    </row>
    <row r="186" spans="1:21">
      <c r="A186" s="10"/>
      <c r="B186" s="387" t="s">
        <v>1249</v>
      </c>
      <c r="C186" s="184" t="s">
        <v>1250</v>
      </c>
      <c r="D186" s="518">
        <v>2.21</v>
      </c>
      <c r="E186" s="519">
        <v>3.0501729957805899</v>
      </c>
      <c r="F186" s="327">
        <v>15240.143292752962</v>
      </c>
      <c r="G186" s="329">
        <v>15543.622309824957</v>
      </c>
      <c r="H186" s="329">
        <v>15847.101326896958</v>
      </c>
      <c r="I186" s="482">
        <v>16150.580343968963</v>
      </c>
      <c r="J186" s="329">
        <v>16454.05936104096</v>
      </c>
      <c r="K186" s="339">
        <v>17061.017395184961</v>
      </c>
      <c r="L186" s="340">
        <v>17667.975429328962</v>
      </c>
      <c r="M186" s="5"/>
      <c r="O186" s="152"/>
      <c r="P186" s="162"/>
      <c r="Q186" s="162"/>
      <c r="R186" s="152"/>
      <c r="S186" s="152"/>
      <c r="T186" s="162"/>
      <c r="U186" s="162"/>
    </row>
    <row r="187" spans="1:21" ht="15.75" thickBot="1">
      <c r="A187" s="4"/>
      <c r="B187" s="388" t="s">
        <v>1251</v>
      </c>
      <c r="C187" s="192" t="s">
        <v>1252</v>
      </c>
      <c r="D187" s="521">
        <v>2.17</v>
      </c>
      <c r="E187" s="522">
        <v>2.9949662447257377</v>
      </c>
      <c r="F187" s="352">
        <v>14985.278093201603</v>
      </c>
      <c r="G187" s="353">
        <v>15283.337842111605</v>
      </c>
      <c r="H187" s="353">
        <v>15581.397591021603</v>
      </c>
      <c r="I187" s="488">
        <v>15879.457339931603</v>
      </c>
      <c r="J187" s="353">
        <v>16177.517088841601</v>
      </c>
      <c r="K187" s="354">
        <v>16773.636586661603</v>
      </c>
      <c r="L187" s="355">
        <v>17369.756084481603</v>
      </c>
      <c r="M187" s="5"/>
      <c r="O187" s="152"/>
      <c r="P187" s="162"/>
      <c r="Q187" s="162"/>
      <c r="R187" s="152"/>
      <c r="S187" s="152"/>
      <c r="T187" s="162"/>
      <c r="U187" s="162"/>
    </row>
    <row r="188" spans="1:21">
      <c r="A188" s="4"/>
      <c r="B188" s="385" t="s">
        <v>1253</v>
      </c>
      <c r="C188" s="200" t="s">
        <v>1254</v>
      </c>
      <c r="D188" s="523">
        <v>2.13</v>
      </c>
      <c r="E188" s="524">
        <v>2.944</v>
      </c>
      <c r="F188" s="347">
        <v>14384.97701377456</v>
      </c>
      <c r="G188" s="348">
        <v>14677.617494522561</v>
      </c>
      <c r="H188" s="348">
        <v>14970.257975270559</v>
      </c>
      <c r="I188" s="487">
        <v>15262.898456018562</v>
      </c>
      <c r="J188" s="348">
        <v>15555.538936766561</v>
      </c>
      <c r="K188" s="349">
        <v>15848.179417514561</v>
      </c>
      <c r="L188" s="350">
        <v>16433.460379010565</v>
      </c>
      <c r="M188" s="5"/>
      <c r="O188" s="152"/>
      <c r="P188" s="162"/>
      <c r="Q188" s="162"/>
      <c r="R188" s="152"/>
      <c r="S188" s="152"/>
      <c r="T188" s="162"/>
      <c r="U188" s="162"/>
    </row>
    <row r="189" spans="1:21">
      <c r="A189" s="37"/>
      <c r="B189" s="387" t="s">
        <v>1255</v>
      </c>
      <c r="C189" s="184" t="s">
        <v>1256</v>
      </c>
      <c r="D189" s="518">
        <v>2.09</v>
      </c>
      <c r="E189" s="519">
        <v>2.888713615023474</v>
      </c>
      <c r="F189" s="327">
        <v>14135.531082385201</v>
      </c>
      <c r="G189" s="329">
        <v>14422.752294971202</v>
      </c>
      <c r="H189" s="329">
        <v>14709.973507557199</v>
      </c>
      <c r="I189" s="482">
        <v>14997.194720143203</v>
      </c>
      <c r="J189" s="329">
        <v>15284.415932729198</v>
      </c>
      <c r="K189" s="339">
        <v>15571.637145315202</v>
      </c>
      <c r="L189" s="340">
        <v>16146.0795704872</v>
      </c>
      <c r="M189" s="18"/>
      <c r="O189" s="152"/>
      <c r="P189" s="162"/>
      <c r="Q189" s="162"/>
      <c r="R189" s="152"/>
      <c r="S189" s="152"/>
      <c r="T189" s="162"/>
      <c r="U189" s="162"/>
    </row>
    <row r="190" spans="1:21">
      <c r="A190" s="8"/>
      <c r="B190" s="387" t="s">
        <v>1257</v>
      </c>
      <c r="C190" s="184" t="s">
        <v>1258</v>
      </c>
      <c r="D190" s="518">
        <v>2.0499999999999998</v>
      </c>
      <c r="E190" s="519">
        <v>2.8334272300469481</v>
      </c>
      <c r="F190" s="327">
        <v>13886.085150995839</v>
      </c>
      <c r="G190" s="329">
        <v>14167.887095419841</v>
      </c>
      <c r="H190" s="329">
        <v>14449.689039843841</v>
      </c>
      <c r="I190" s="482">
        <v>14731.490984267841</v>
      </c>
      <c r="J190" s="329">
        <v>15013.292928691839</v>
      </c>
      <c r="K190" s="339">
        <v>15295.094873115837</v>
      </c>
      <c r="L190" s="340">
        <v>15858.69876196384</v>
      </c>
      <c r="M190" s="20"/>
      <c r="O190" s="152"/>
      <c r="P190" s="162"/>
      <c r="Q190" s="162"/>
      <c r="R190" s="152"/>
      <c r="S190" s="152"/>
      <c r="T190" s="162"/>
      <c r="U190" s="162"/>
    </row>
    <row r="191" spans="1:21">
      <c r="A191" s="38"/>
      <c r="B191" s="387" t="s">
        <v>1259</v>
      </c>
      <c r="C191" s="184" t="s">
        <v>1260</v>
      </c>
      <c r="D191" s="518">
        <v>2.0099999999999998</v>
      </c>
      <c r="E191" s="519">
        <v>2.7781408450704221</v>
      </c>
      <c r="F191" s="327">
        <v>13636.639219606483</v>
      </c>
      <c r="G191" s="329">
        <v>13913.02189586848</v>
      </c>
      <c r="H191" s="329">
        <v>14189.404572130481</v>
      </c>
      <c r="I191" s="482">
        <v>14465.78724839248</v>
      </c>
      <c r="J191" s="329">
        <v>14742.169924654481</v>
      </c>
      <c r="K191" s="339">
        <v>15018.552600916482</v>
      </c>
      <c r="L191" s="340">
        <v>15571.317953440477</v>
      </c>
      <c r="M191" s="20"/>
      <c r="O191" s="152"/>
      <c r="P191" s="162"/>
      <c r="Q191" s="162"/>
      <c r="R191" s="152"/>
      <c r="S191" s="152"/>
      <c r="T191" s="162"/>
      <c r="U191" s="162"/>
    </row>
    <row r="192" spans="1:21">
      <c r="A192" s="8"/>
      <c r="B192" s="387" t="s">
        <v>1261</v>
      </c>
      <c r="C192" s="184" t="s">
        <v>1262</v>
      </c>
      <c r="D192" s="518">
        <v>1.97</v>
      </c>
      <c r="E192" s="519">
        <v>2.7228544600938966</v>
      </c>
      <c r="F192" s="327">
        <v>13387.193288217124</v>
      </c>
      <c r="G192" s="329">
        <v>13658.156696317121</v>
      </c>
      <c r="H192" s="329">
        <v>13929.120104417121</v>
      </c>
      <c r="I192" s="482">
        <v>14200.083512517123</v>
      </c>
      <c r="J192" s="329">
        <v>14471.046920617126</v>
      </c>
      <c r="K192" s="339">
        <v>14742.010328717122</v>
      </c>
      <c r="L192" s="340">
        <v>15283.937144917127</v>
      </c>
      <c r="M192" s="5"/>
      <c r="O192" s="152"/>
      <c r="P192" s="162"/>
      <c r="Q192" s="162"/>
      <c r="R192" s="152"/>
      <c r="S192" s="152"/>
      <c r="T192" s="162"/>
      <c r="U192" s="162"/>
    </row>
    <row r="193" spans="1:21" ht="15.75" thickBot="1">
      <c r="A193" s="39"/>
      <c r="B193" s="388" t="s">
        <v>1263</v>
      </c>
      <c r="C193" s="192" t="s">
        <v>1264</v>
      </c>
      <c r="D193" s="521">
        <v>1.93</v>
      </c>
      <c r="E193" s="522">
        <v>2.6675680751173707</v>
      </c>
      <c r="F193" s="352">
        <v>13137.747356827764</v>
      </c>
      <c r="G193" s="353">
        <v>13403.291496765767</v>
      </c>
      <c r="H193" s="353">
        <v>13668.835636703765</v>
      </c>
      <c r="I193" s="488">
        <v>13934.379776641765</v>
      </c>
      <c r="J193" s="353">
        <v>14199.923916579763</v>
      </c>
      <c r="K193" s="354">
        <v>14465.468056517762</v>
      </c>
      <c r="L193" s="355">
        <v>14996.556336393765</v>
      </c>
      <c r="M193" s="18"/>
      <c r="O193" s="152"/>
      <c r="P193" s="162"/>
      <c r="Q193" s="162"/>
      <c r="R193" s="152"/>
      <c r="S193" s="152"/>
      <c r="T193" s="162"/>
      <c r="U193" s="162"/>
    </row>
    <row r="194" spans="1:21">
      <c r="A194" s="40"/>
      <c r="B194" s="385" t="s">
        <v>1265</v>
      </c>
      <c r="C194" s="200" t="s">
        <v>1266</v>
      </c>
      <c r="D194" s="523">
        <v>1.9</v>
      </c>
      <c r="E194" s="524">
        <v>2.617</v>
      </c>
      <c r="F194" s="347">
        <v>12601.861218534719</v>
      </c>
      <c r="G194" s="348">
        <v>12861.986090310724</v>
      </c>
      <c r="H194" s="348">
        <v>12861.986090310724</v>
      </c>
      <c r="I194" s="487">
        <v>13122.110962086723</v>
      </c>
      <c r="J194" s="348">
        <v>13382.23583386272</v>
      </c>
      <c r="K194" s="349">
        <v>13642.360705638721</v>
      </c>
      <c r="L194" s="350">
        <v>14162.610449190721</v>
      </c>
      <c r="M194" s="18"/>
      <c r="O194" s="152"/>
      <c r="P194" s="162"/>
      <c r="Q194" s="162"/>
      <c r="R194" s="152"/>
      <c r="S194" s="152"/>
      <c r="T194" s="162"/>
      <c r="U194" s="162"/>
    </row>
    <row r="195" spans="1:21">
      <c r="A195" s="41"/>
      <c r="B195" s="387" t="s">
        <v>1267</v>
      </c>
      <c r="C195" s="184" t="s">
        <v>1268</v>
      </c>
      <c r="D195" s="518">
        <v>1.85</v>
      </c>
      <c r="E195" s="519">
        <v>2.5481315789473684</v>
      </c>
      <c r="F195" s="327">
        <v>12331.35449130736</v>
      </c>
      <c r="G195" s="329">
        <v>12586.06009492136</v>
      </c>
      <c r="H195" s="329">
        <v>12586.06009492136</v>
      </c>
      <c r="I195" s="482">
        <v>12840.765698535364</v>
      </c>
      <c r="J195" s="329">
        <v>13095.471302149364</v>
      </c>
      <c r="K195" s="339">
        <v>13350.176905763361</v>
      </c>
      <c r="L195" s="340">
        <v>13859.588112991365</v>
      </c>
      <c r="M195" s="11"/>
      <c r="O195" s="152"/>
      <c r="P195" s="162"/>
      <c r="Q195" s="162"/>
      <c r="R195" s="152"/>
      <c r="S195" s="152"/>
      <c r="T195" s="162"/>
      <c r="U195" s="162"/>
    </row>
    <row r="196" spans="1:21">
      <c r="A196" s="19"/>
      <c r="B196" s="387" t="s">
        <v>1269</v>
      </c>
      <c r="C196" s="184" t="s">
        <v>1270</v>
      </c>
      <c r="D196" s="518">
        <v>1.81</v>
      </c>
      <c r="E196" s="519">
        <v>2.4930368421052633</v>
      </c>
      <c r="F196" s="327">
        <v>12087.32782808</v>
      </c>
      <c r="G196" s="329">
        <v>12336.614163532</v>
      </c>
      <c r="H196" s="329">
        <v>12336.614163532</v>
      </c>
      <c r="I196" s="482">
        <v>12585.900498984</v>
      </c>
      <c r="J196" s="329">
        <v>12835.186834436001</v>
      </c>
      <c r="K196" s="339">
        <v>13084.473169888</v>
      </c>
      <c r="L196" s="340">
        <v>13583.045840792001</v>
      </c>
      <c r="M196" s="20"/>
      <c r="O196" s="152"/>
      <c r="P196" s="162"/>
      <c r="Q196" s="162"/>
      <c r="R196" s="152"/>
      <c r="S196" s="152"/>
      <c r="T196" s="162"/>
      <c r="U196" s="162"/>
    </row>
    <row r="197" spans="1:21">
      <c r="A197" s="4"/>
      <c r="B197" s="387" t="s">
        <v>1271</v>
      </c>
      <c r="C197" s="184" t="s">
        <v>1272</v>
      </c>
      <c r="D197" s="518">
        <v>1.77</v>
      </c>
      <c r="E197" s="519">
        <v>2.4379421052631582</v>
      </c>
      <c r="F197" s="327">
        <v>11843.301164852641</v>
      </c>
      <c r="G197" s="329">
        <v>12087.168232142643</v>
      </c>
      <c r="H197" s="329">
        <v>12087.168232142643</v>
      </c>
      <c r="I197" s="482">
        <v>12331.035299432642</v>
      </c>
      <c r="J197" s="329">
        <v>12574.902366722643</v>
      </c>
      <c r="K197" s="339">
        <v>12818.769434012642</v>
      </c>
      <c r="L197" s="340">
        <v>13306.503568592641</v>
      </c>
      <c r="M197" s="11"/>
      <c r="O197" s="152"/>
      <c r="P197" s="162"/>
      <c r="Q197" s="162"/>
      <c r="R197" s="152"/>
      <c r="S197" s="152"/>
      <c r="T197" s="162"/>
      <c r="U197" s="162"/>
    </row>
    <row r="198" spans="1:21">
      <c r="A198" s="10"/>
      <c r="B198" s="387" t="s">
        <v>1273</v>
      </c>
      <c r="C198" s="184" t="s">
        <v>1274</v>
      </c>
      <c r="D198" s="518">
        <v>1.73</v>
      </c>
      <c r="E198" s="519">
        <v>2.3828473684210532</v>
      </c>
      <c r="F198" s="327">
        <v>11599.274501625283</v>
      </c>
      <c r="G198" s="329">
        <v>11837.722300753283</v>
      </c>
      <c r="H198" s="329">
        <v>11837.722300753283</v>
      </c>
      <c r="I198" s="482">
        <v>12076.170099881281</v>
      </c>
      <c r="J198" s="329">
        <v>12314.617899009281</v>
      </c>
      <c r="K198" s="339">
        <v>12553.065698137279</v>
      </c>
      <c r="L198" s="340">
        <v>13029.961296393281</v>
      </c>
      <c r="M198" s="11"/>
      <c r="O198" s="152"/>
      <c r="P198" s="162"/>
      <c r="Q198" s="162"/>
      <c r="R198" s="152"/>
      <c r="S198" s="152"/>
      <c r="T198" s="162"/>
      <c r="U198" s="162"/>
    </row>
    <row r="199" spans="1:21" ht="15.75" thickBot="1">
      <c r="A199" s="12"/>
      <c r="B199" s="388" t="s">
        <v>1275</v>
      </c>
      <c r="C199" s="192" t="s">
        <v>1276</v>
      </c>
      <c r="D199" s="521">
        <v>1.7</v>
      </c>
      <c r="E199" s="522">
        <v>2.3415263157894741</v>
      </c>
      <c r="F199" s="352">
        <v>11328.93250327024</v>
      </c>
      <c r="G199" s="353">
        <v>11561.961034236241</v>
      </c>
      <c r="H199" s="353">
        <v>11561.961034236241</v>
      </c>
      <c r="I199" s="488">
        <v>11794.989565202241</v>
      </c>
      <c r="J199" s="353">
        <v>12028.01809616824</v>
      </c>
      <c r="K199" s="354">
        <v>12261.046627134239</v>
      </c>
      <c r="L199" s="355">
        <v>12727.103689066244</v>
      </c>
      <c r="M199" s="20"/>
      <c r="O199" s="152"/>
      <c r="P199" s="162"/>
      <c r="Q199" s="162"/>
      <c r="R199" s="152"/>
      <c r="S199" s="152"/>
      <c r="T199" s="162"/>
      <c r="U199" s="162"/>
    </row>
    <row r="200" spans="1:21">
      <c r="A200" s="19"/>
      <c r="B200" s="385" t="s">
        <v>1277</v>
      </c>
      <c r="C200" s="200" t="s">
        <v>1278</v>
      </c>
      <c r="D200" s="523">
        <v>1.66</v>
      </c>
      <c r="E200" s="524">
        <v>2.29</v>
      </c>
      <c r="F200" s="427">
        <v>11084.905840042882</v>
      </c>
      <c r="G200" s="348">
        <v>11084.905840042882</v>
      </c>
      <c r="H200" s="348">
        <v>11312.515102846881</v>
      </c>
      <c r="I200" s="487">
        <v>11312.515102846881</v>
      </c>
      <c r="J200" s="348">
        <v>11540.124365650881</v>
      </c>
      <c r="K200" s="349">
        <v>11767.73362845488</v>
      </c>
      <c r="L200" s="350">
        <v>11995.342891258879</v>
      </c>
      <c r="M200" s="11"/>
      <c r="O200" s="152"/>
      <c r="P200" s="162"/>
      <c r="Q200" s="162"/>
      <c r="R200" s="152"/>
      <c r="S200" s="152"/>
      <c r="T200" s="162"/>
      <c r="U200" s="162"/>
    </row>
    <row r="201" spans="1:21">
      <c r="A201" s="19"/>
      <c r="B201" s="387" t="s">
        <v>1279</v>
      </c>
      <c r="C201" s="184" t="s">
        <v>1280</v>
      </c>
      <c r="D201" s="518">
        <v>1.62</v>
      </c>
      <c r="E201" s="519">
        <v>2.2348192771084343</v>
      </c>
      <c r="F201" s="376">
        <v>10840.879176815522</v>
      </c>
      <c r="G201" s="329">
        <v>10840.879176815522</v>
      </c>
      <c r="H201" s="329">
        <v>11063.069171457522</v>
      </c>
      <c r="I201" s="482">
        <v>11063.069171457522</v>
      </c>
      <c r="J201" s="329">
        <v>11285.259166099519</v>
      </c>
      <c r="K201" s="339">
        <v>11507.449160741522</v>
      </c>
      <c r="L201" s="340">
        <v>11729.639155383524</v>
      </c>
      <c r="M201" s="5"/>
      <c r="O201" s="152"/>
      <c r="P201" s="162"/>
      <c r="Q201" s="162"/>
      <c r="R201" s="152"/>
      <c r="S201" s="152"/>
      <c r="T201" s="162"/>
      <c r="U201" s="162"/>
    </row>
    <row r="202" spans="1:21">
      <c r="A202" s="12"/>
      <c r="B202" s="387" t="s">
        <v>1281</v>
      </c>
      <c r="C202" s="184" t="s">
        <v>1282</v>
      </c>
      <c r="D202" s="518">
        <v>1.58</v>
      </c>
      <c r="E202" s="519">
        <v>2.1796385542168681</v>
      </c>
      <c r="F202" s="376">
        <v>10596.852513588163</v>
      </c>
      <c r="G202" s="329">
        <v>10596.852513588163</v>
      </c>
      <c r="H202" s="329">
        <v>10813.62324006816</v>
      </c>
      <c r="I202" s="482">
        <v>10813.62324006816</v>
      </c>
      <c r="J202" s="329">
        <v>11030.393966548161</v>
      </c>
      <c r="K202" s="339">
        <v>11247.16469302816</v>
      </c>
      <c r="L202" s="340">
        <v>11463.935419508161</v>
      </c>
      <c r="M202" s="18"/>
      <c r="O202" s="152"/>
      <c r="P202" s="162"/>
      <c r="Q202" s="162"/>
      <c r="R202" s="152"/>
      <c r="S202" s="152"/>
      <c r="T202" s="162"/>
      <c r="U202" s="162"/>
    </row>
    <row r="203" spans="1:21">
      <c r="A203" s="10"/>
      <c r="B203" s="387" t="s">
        <v>1283</v>
      </c>
      <c r="C203" s="184" t="s">
        <v>1284</v>
      </c>
      <c r="D203" s="518">
        <v>1.54</v>
      </c>
      <c r="E203" s="519">
        <v>2.124457831325302</v>
      </c>
      <c r="F203" s="376">
        <v>10352.825850360799</v>
      </c>
      <c r="G203" s="329">
        <v>10352.825850360799</v>
      </c>
      <c r="H203" s="329">
        <v>10564.177308678802</v>
      </c>
      <c r="I203" s="482">
        <v>10564.177308678802</v>
      </c>
      <c r="J203" s="329">
        <v>10775.528766996798</v>
      </c>
      <c r="K203" s="339">
        <v>10986.880225314802</v>
      </c>
      <c r="L203" s="340">
        <v>11198.231683632801</v>
      </c>
      <c r="M203" s="11"/>
      <c r="O203" s="152"/>
      <c r="P203" s="162"/>
      <c r="Q203" s="162"/>
      <c r="R203" s="152"/>
      <c r="S203" s="152"/>
      <c r="T203" s="162"/>
      <c r="U203" s="162"/>
    </row>
    <row r="204" spans="1:21">
      <c r="A204" s="4"/>
      <c r="B204" s="387" t="s">
        <v>1285</v>
      </c>
      <c r="C204" s="184" t="s">
        <v>1286</v>
      </c>
      <c r="D204" s="518">
        <v>1.5</v>
      </c>
      <c r="E204" s="519">
        <v>2.0692771084337358</v>
      </c>
      <c r="F204" s="376">
        <v>10108.799187133442</v>
      </c>
      <c r="G204" s="329">
        <v>10108.799187133442</v>
      </c>
      <c r="H204" s="329">
        <v>10314.731377289441</v>
      </c>
      <c r="I204" s="482">
        <v>10314.731377289441</v>
      </c>
      <c r="J204" s="329">
        <v>10520.663567445441</v>
      </c>
      <c r="K204" s="339">
        <v>10726.595757601443</v>
      </c>
      <c r="L204" s="340">
        <v>10932.52794775744</v>
      </c>
      <c r="M204" s="18"/>
      <c r="O204" s="152"/>
      <c r="P204" s="162"/>
      <c r="Q204" s="162"/>
      <c r="R204" s="152"/>
      <c r="S204" s="152"/>
      <c r="T204" s="162"/>
      <c r="U204" s="162"/>
    </row>
    <row r="205" spans="1:21" ht="15.75" thickBot="1">
      <c r="A205" s="37"/>
      <c r="B205" s="388" t="s">
        <v>1287</v>
      </c>
      <c r="C205" s="192" t="s">
        <v>1288</v>
      </c>
      <c r="D205" s="521">
        <v>1.46</v>
      </c>
      <c r="E205" s="522">
        <v>2.0140963855421696</v>
      </c>
      <c r="F205" s="425">
        <v>9811.977124778401</v>
      </c>
      <c r="G205" s="353">
        <v>9811.977124778401</v>
      </c>
      <c r="H205" s="353">
        <v>10012.490046772398</v>
      </c>
      <c r="I205" s="488">
        <v>10012.490046772398</v>
      </c>
      <c r="J205" s="353">
        <v>10213.002968766401</v>
      </c>
      <c r="K205" s="354">
        <v>10413.515890760402</v>
      </c>
      <c r="L205" s="355">
        <v>10614.028812754399</v>
      </c>
      <c r="M205" s="5"/>
      <c r="O205" s="152"/>
      <c r="P205" s="162"/>
      <c r="Q205" s="162"/>
      <c r="R205" s="152"/>
      <c r="S205" s="152"/>
      <c r="T205" s="162"/>
      <c r="U205" s="162"/>
    </row>
    <row r="206" spans="1:21">
      <c r="A206" s="8"/>
      <c r="B206" s="385" t="s">
        <v>1289</v>
      </c>
      <c r="C206" s="200" t="s">
        <v>1290</v>
      </c>
      <c r="D206" s="523">
        <v>1.42</v>
      </c>
      <c r="E206" s="524">
        <v>1.9630000000000001</v>
      </c>
      <c r="F206" s="427">
        <v>9567.9504615510414</v>
      </c>
      <c r="G206" s="348">
        <v>9567.9504615510414</v>
      </c>
      <c r="H206" s="348">
        <v>9567.9504615510414</v>
      </c>
      <c r="I206" s="487">
        <v>9567.9504615510414</v>
      </c>
      <c r="J206" s="349">
        <v>9763.0441153830434</v>
      </c>
      <c r="K206" s="349">
        <v>9763.0441153830434</v>
      </c>
      <c r="L206" s="350">
        <v>9958.13776921504</v>
      </c>
      <c r="M206" s="20"/>
      <c r="O206" s="152"/>
      <c r="P206" s="162"/>
      <c r="Q206" s="162"/>
      <c r="R206" s="152"/>
      <c r="S206" s="152"/>
      <c r="T206" s="162"/>
      <c r="U206" s="162"/>
    </row>
    <row r="207" spans="1:21">
      <c r="A207" s="38"/>
      <c r="B207" s="387" t="s">
        <v>1291</v>
      </c>
      <c r="C207" s="184" t="s">
        <v>1292</v>
      </c>
      <c r="D207" s="518">
        <v>1.38</v>
      </c>
      <c r="E207" s="519">
        <v>1.9077042253521128</v>
      </c>
      <c r="F207" s="376">
        <v>9323.9237983236817</v>
      </c>
      <c r="G207" s="329">
        <v>9323.9237983236817</v>
      </c>
      <c r="H207" s="329">
        <v>9323.9237983236817</v>
      </c>
      <c r="I207" s="482">
        <v>9323.9237983236817</v>
      </c>
      <c r="J207" s="339">
        <v>9513.5981839936794</v>
      </c>
      <c r="K207" s="339">
        <v>9513.5981839936794</v>
      </c>
      <c r="L207" s="340">
        <v>9703.2725696636808</v>
      </c>
      <c r="M207" s="11"/>
      <c r="O207" s="152"/>
      <c r="P207" s="162"/>
      <c r="Q207" s="162"/>
      <c r="R207" s="152"/>
      <c r="S207" s="152"/>
      <c r="T207" s="162"/>
      <c r="U207" s="162"/>
    </row>
    <row r="208" spans="1:21">
      <c r="A208" s="8"/>
      <c r="B208" s="387" t="s">
        <v>1293</v>
      </c>
      <c r="C208" s="184" t="s">
        <v>1294</v>
      </c>
      <c r="D208" s="518">
        <v>1.34</v>
      </c>
      <c r="E208" s="519">
        <v>1.8524084507042258</v>
      </c>
      <c r="F208" s="376">
        <v>9079.8971350963202</v>
      </c>
      <c r="G208" s="329">
        <v>9079.8971350963202</v>
      </c>
      <c r="H208" s="329">
        <v>9079.8971350963202</v>
      </c>
      <c r="I208" s="482">
        <v>9079.8971350963202</v>
      </c>
      <c r="J208" s="339">
        <v>9264.1522526043227</v>
      </c>
      <c r="K208" s="339">
        <v>9264.1522526043227</v>
      </c>
      <c r="L208" s="340">
        <v>9448.4073701123198</v>
      </c>
      <c r="M208" s="11"/>
      <c r="O208" s="152"/>
      <c r="P208" s="162"/>
      <c r="Q208" s="162"/>
      <c r="R208" s="152"/>
      <c r="S208" s="152"/>
      <c r="T208" s="162"/>
      <c r="U208" s="162"/>
    </row>
    <row r="209" spans="1:21">
      <c r="A209" s="39"/>
      <c r="B209" s="387" t="s">
        <v>1295</v>
      </c>
      <c r="C209" s="184" t="s">
        <v>1296</v>
      </c>
      <c r="D209" s="518">
        <v>1.3</v>
      </c>
      <c r="E209" s="519">
        <v>1.7971126760563383</v>
      </c>
      <c r="F209" s="376">
        <v>8835.8704718689605</v>
      </c>
      <c r="G209" s="329">
        <v>8835.8704718689605</v>
      </c>
      <c r="H209" s="329">
        <v>8835.8704718689605</v>
      </c>
      <c r="I209" s="482">
        <v>8835.8704718689605</v>
      </c>
      <c r="J209" s="339">
        <v>9014.7063212149606</v>
      </c>
      <c r="K209" s="339">
        <v>9014.7063212149606</v>
      </c>
      <c r="L209" s="340">
        <v>9193.5421705609606</v>
      </c>
      <c r="M209" s="20"/>
      <c r="O209" s="152"/>
      <c r="P209" s="162"/>
      <c r="Q209" s="162"/>
      <c r="R209" s="152"/>
      <c r="S209" s="152"/>
      <c r="T209" s="162"/>
      <c r="U209" s="162"/>
    </row>
    <row r="210" spans="1:21">
      <c r="A210" s="40"/>
      <c r="B210" s="387" t="s">
        <v>1297</v>
      </c>
      <c r="C210" s="184" t="s">
        <v>1298</v>
      </c>
      <c r="D210" s="518">
        <v>1.26</v>
      </c>
      <c r="E210" s="519">
        <v>1.741816901408451</v>
      </c>
      <c r="F210" s="376">
        <v>8591.843808641599</v>
      </c>
      <c r="G210" s="329">
        <v>8591.843808641599</v>
      </c>
      <c r="H210" s="329">
        <v>8591.843808641599</v>
      </c>
      <c r="I210" s="482">
        <v>8591.843808641599</v>
      </c>
      <c r="J210" s="339">
        <v>8765.2603898256002</v>
      </c>
      <c r="K210" s="339">
        <v>8765.2603898256002</v>
      </c>
      <c r="L210" s="340">
        <v>8938.6769710095996</v>
      </c>
      <c r="M210" s="5"/>
      <c r="O210" s="152"/>
      <c r="P210" s="162"/>
      <c r="Q210" s="162"/>
      <c r="R210" s="152"/>
      <c r="S210" s="152"/>
      <c r="T210" s="162"/>
      <c r="U210" s="162"/>
    </row>
    <row r="211" spans="1:21" ht="15.75" thickBot="1">
      <c r="A211" s="41"/>
      <c r="B211" s="388" t="s">
        <v>1299</v>
      </c>
      <c r="C211" s="192" t="s">
        <v>1300</v>
      </c>
      <c r="D211" s="521">
        <v>1.22</v>
      </c>
      <c r="E211" s="522">
        <v>1.6865211267605635</v>
      </c>
      <c r="F211" s="425">
        <v>8295.0217462865603</v>
      </c>
      <c r="G211" s="353">
        <v>8295.0217462865603</v>
      </c>
      <c r="H211" s="353">
        <v>8295.0217462865603</v>
      </c>
      <c r="I211" s="488">
        <v>8295.0217462865603</v>
      </c>
      <c r="J211" s="354">
        <v>8463.0190593085608</v>
      </c>
      <c r="K211" s="354">
        <v>8463.0190593085608</v>
      </c>
      <c r="L211" s="355">
        <v>8631.0163723305614</v>
      </c>
      <c r="M211" s="18"/>
      <c r="O211" s="152"/>
      <c r="P211" s="162"/>
      <c r="Q211" s="162"/>
      <c r="R211" s="152"/>
      <c r="S211" s="152"/>
      <c r="T211" s="162"/>
      <c r="U211" s="162"/>
    </row>
    <row r="212" spans="1:21">
      <c r="A212" s="19"/>
      <c r="B212" s="385" t="s">
        <v>1301</v>
      </c>
      <c r="C212" s="200" t="s">
        <v>1302</v>
      </c>
      <c r="D212" s="523">
        <v>1.18</v>
      </c>
      <c r="E212" s="524">
        <v>1.6359999999999999</v>
      </c>
      <c r="F212" s="427">
        <v>8050.9950830592006</v>
      </c>
      <c r="G212" s="348">
        <v>8050.9950830592006</v>
      </c>
      <c r="H212" s="348">
        <v>8050.9950830592006</v>
      </c>
      <c r="I212" s="487">
        <v>8050.9950830592006</v>
      </c>
      <c r="J212" s="348">
        <v>8050.9950830592006</v>
      </c>
      <c r="K212" s="348">
        <v>8050.9950830592006</v>
      </c>
      <c r="L212" s="350">
        <v>8213.5731279192023</v>
      </c>
      <c r="M212" s="20"/>
      <c r="O212" s="152"/>
      <c r="P212" s="162"/>
      <c r="Q212" s="162"/>
      <c r="R212" s="152"/>
      <c r="S212" s="152"/>
      <c r="T212" s="162"/>
      <c r="U212" s="162"/>
    </row>
    <row r="213" spans="1:21">
      <c r="A213" s="4"/>
      <c r="B213" s="387" t="s">
        <v>1303</v>
      </c>
      <c r="C213" s="246" t="s">
        <v>1304</v>
      </c>
      <c r="D213" s="526">
        <v>1.1399999999999999</v>
      </c>
      <c r="E213" s="530">
        <v>1.5805423728813559</v>
      </c>
      <c r="F213" s="379">
        <v>7806.9684198318391</v>
      </c>
      <c r="G213" s="344">
        <v>7806.9684198318391</v>
      </c>
      <c r="H213" s="344">
        <v>7806.9684198318391</v>
      </c>
      <c r="I213" s="489">
        <v>7806.9684198318391</v>
      </c>
      <c r="J213" s="344">
        <v>7806.9684198318391</v>
      </c>
      <c r="K213" s="344">
        <v>7806.9684198318391</v>
      </c>
      <c r="L213" s="340">
        <v>7964.1271965298392</v>
      </c>
      <c r="M213" s="5"/>
      <c r="O213" s="152"/>
      <c r="P213" s="162"/>
      <c r="Q213" s="162"/>
      <c r="R213" s="152"/>
      <c r="S213" s="152"/>
      <c r="T213" s="162"/>
      <c r="U213" s="162"/>
    </row>
    <row r="214" spans="1:21">
      <c r="A214" s="10"/>
      <c r="B214" s="387" t="s">
        <v>1305</v>
      </c>
      <c r="C214" s="246" t="s">
        <v>1306</v>
      </c>
      <c r="D214" s="526">
        <v>1.1000000000000001</v>
      </c>
      <c r="E214" s="530">
        <v>1.5250847457627121</v>
      </c>
      <c r="F214" s="379">
        <v>7562.9417566044804</v>
      </c>
      <c r="G214" s="344">
        <v>7562.9417566044804</v>
      </c>
      <c r="H214" s="344">
        <v>7562.9417566044804</v>
      </c>
      <c r="I214" s="489">
        <v>7562.9417566044804</v>
      </c>
      <c r="J214" s="344">
        <v>7562.9417566044804</v>
      </c>
      <c r="K214" s="344">
        <v>7562.9417566044804</v>
      </c>
      <c r="L214" s="340">
        <v>7714.6812651404807</v>
      </c>
      <c r="M214" s="5"/>
      <c r="O214" s="152"/>
      <c r="P214" s="162"/>
      <c r="Q214" s="162"/>
      <c r="R214" s="152"/>
      <c r="S214" s="152"/>
      <c r="T214" s="162"/>
      <c r="U214" s="162"/>
    </row>
    <row r="215" spans="1:21">
      <c r="A215" s="12"/>
      <c r="B215" s="387" t="s">
        <v>1307</v>
      </c>
      <c r="C215" s="246" t="s">
        <v>1308</v>
      </c>
      <c r="D215" s="526">
        <v>1.06</v>
      </c>
      <c r="E215" s="530">
        <v>1.4696271186440679</v>
      </c>
      <c r="F215" s="379">
        <v>7318.9150933771225</v>
      </c>
      <c r="G215" s="344">
        <v>7318.9150933771225</v>
      </c>
      <c r="H215" s="344">
        <v>7318.9150933771225</v>
      </c>
      <c r="I215" s="489">
        <v>7318.9150933771225</v>
      </c>
      <c r="J215" s="344">
        <v>7318.9150933771225</v>
      </c>
      <c r="K215" s="344">
        <v>7318.9150933771225</v>
      </c>
      <c r="L215" s="340">
        <v>7465.2353337511204</v>
      </c>
      <c r="M215" s="5"/>
      <c r="O215" s="152"/>
      <c r="P215" s="162"/>
      <c r="Q215" s="162"/>
      <c r="R215" s="152"/>
      <c r="S215" s="152"/>
      <c r="T215" s="162"/>
      <c r="U215" s="162"/>
    </row>
    <row r="216" spans="1:21">
      <c r="A216" s="4"/>
      <c r="B216" s="387" t="s">
        <v>1309</v>
      </c>
      <c r="C216" s="246" t="s">
        <v>1310</v>
      </c>
      <c r="D216" s="526">
        <v>1.02</v>
      </c>
      <c r="E216" s="530">
        <v>1.4141694915254237</v>
      </c>
      <c r="F216" s="379">
        <v>7074.8884301497592</v>
      </c>
      <c r="G216" s="344">
        <v>7074.8884301497592</v>
      </c>
      <c r="H216" s="344">
        <v>7074.8884301497592</v>
      </c>
      <c r="I216" s="489">
        <v>7074.8884301497592</v>
      </c>
      <c r="J216" s="344">
        <v>7074.8884301497592</v>
      </c>
      <c r="K216" s="344">
        <v>7074.8884301497592</v>
      </c>
      <c r="L216" s="340">
        <v>7215.7894023617609</v>
      </c>
      <c r="M216" s="18"/>
      <c r="O216" s="152"/>
      <c r="P216" s="162"/>
      <c r="Q216" s="162"/>
      <c r="R216" s="152"/>
      <c r="S216" s="152"/>
      <c r="T216" s="162"/>
      <c r="U216" s="162"/>
    </row>
    <row r="217" spans="1:21" ht="15.75" thickBot="1">
      <c r="A217" s="12"/>
      <c r="B217" s="388" t="s">
        <v>1311</v>
      </c>
      <c r="C217" s="192" t="s">
        <v>1312</v>
      </c>
      <c r="D217" s="527">
        <v>0.98</v>
      </c>
      <c r="E217" s="522">
        <v>1.3587118644067795</v>
      </c>
      <c r="F217" s="425">
        <v>6778.0663677947196</v>
      </c>
      <c r="G217" s="353">
        <v>6778.0663677947196</v>
      </c>
      <c r="H217" s="353">
        <v>6778.0663677947196</v>
      </c>
      <c r="I217" s="488">
        <v>6778.0663677947196</v>
      </c>
      <c r="J217" s="353">
        <v>6778.0663677947196</v>
      </c>
      <c r="K217" s="353">
        <v>6778.0663677947196</v>
      </c>
      <c r="L217" s="355">
        <v>6913.5480718447197</v>
      </c>
      <c r="M217" s="20"/>
      <c r="O217" s="152"/>
      <c r="P217" s="162"/>
      <c r="Q217" s="162"/>
      <c r="R217" s="152"/>
      <c r="S217" s="152"/>
      <c r="T217" s="162"/>
      <c r="U217" s="162"/>
    </row>
    <row r="218" spans="1:21">
      <c r="A218" s="12"/>
      <c r="B218" s="385" t="s">
        <v>1313</v>
      </c>
      <c r="C218" s="200" t="s">
        <v>1314</v>
      </c>
      <c r="D218" s="523">
        <v>0.94</v>
      </c>
      <c r="E218" s="524">
        <v>1.3080000000000001</v>
      </c>
      <c r="F218" s="347">
        <v>6534.0397045673617</v>
      </c>
      <c r="G218" s="528">
        <v>6534.0397045673617</v>
      </c>
      <c r="H218" s="528">
        <v>6534.0397045673617</v>
      </c>
      <c r="I218" s="544">
        <v>6534.0397045673617</v>
      </c>
      <c r="J218" s="528">
        <v>6534.0397045673617</v>
      </c>
      <c r="K218" s="528">
        <v>6534.0397045673617</v>
      </c>
      <c r="L218" s="340">
        <v>6534.0397045673617</v>
      </c>
      <c r="M218" s="20"/>
      <c r="O218" s="152"/>
      <c r="P218" s="162"/>
      <c r="Q218" s="162"/>
      <c r="R218" s="152"/>
      <c r="S218" s="152"/>
      <c r="T218" s="162"/>
      <c r="U218" s="162"/>
    </row>
    <row r="219" spans="1:21">
      <c r="A219" s="10"/>
      <c r="B219" s="387" t="s">
        <v>1315</v>
      </c>
      <c r="C219" s="184" t="s">
        <v>1316</v>
      </c>
      <c r="D219" s="525">
        <v>0.9</v>
      </c>
      <c r="E219" s="519">
        <v>1.252340425531915</v>
      </c>
      <c r="F219" s="327">
        <v>6290.0130413400011</v>
      </c>
      <c r="G219" s="328">
        <v>6290.0130413400011</v>
      </c>
      <c r="H219" s="328">
        <v>6290.0130413400011</v>
      </c>
      <c r="I219" s="479">
        <v>6290.0130413400011</v>
      </c>
      <c r="J219" s="328">
        <v>6290.0130413400011</v>
      </c>
      <c r="K219" s="328">
        <v>6290.0130413400011</v>
      </c>
      <c r="L219" s="340">
        <v>6290.0130413400011</v>
      </c>
      <c r="M219" s="5"/>
      <c r="O219" s="152"/>
      <c r="P219" s="162"/>
      <c r="Q219" s="162"/>
      <c r="R219" s="152"/>
      <c r="S219" s="152"/>
      <c r="T219" s="162"/>
      <c r="U219" s="162"/>
    </row>
    <row r="220" spans="1:21">
      <c r="A220" s="4"/>
      <c r="B220" s="387" t="s">
        <v>1317</v>
      </c>
      <c r="C220" s="184" t="s">
        <v>1318</v>
      </c>
      <c r="D220" s="525">
        <v>0.86</v>
      </c>
      <c r="E220" s="519">
        <v>1.1966808510638298</v>
      </c>
      <c r="F220" s="376">
        <v>6045.9863781126396</v>
      </c>
      <c r="G220" s="329">
        <v>6045.9863781126396</v>
      </c>
      <c r="H220" s="329">
        <v>6045.9863781126396</v>
      </c>
      <c r="I220" s="482">
        <v>6045.9863781126396</v>
      </c>
      <c r="J220" s="329">
        <v>6045.9863781126396</v>
      </c>
      <c r="K220" s="329">
        <v>6045.9863781126396</v>
      </c>
      <c r="L220" s="393">
        <v>6045.9863781126396</v>
      </c>
      <c r="M220" s="18"/>
      <c r="O220" s="152"/>
      <c r="P220" s="162"/>
      <c r="Q220" s="162"/>
      <c r="R220" s="152"/>
      <c r="S220" s="152"/>
      <c r="T220" s="162"/>
      <c r="U220" s="162"/>
    </row>
    <row r="221" spans="1:21">
      <c r="A221" s="4"/>
      <c r="B221" s="387" t="s">
        <v>1319</v>
      </c>
      <c r="C221" s="184" t="s">
        <v>1320</v>
      </c>
      <c r="D221" s="525">
        <v>0.82</v>
      </c>
      <c r="E221" s="519">
        <v>1.1410212765957448</v>
      </c>
      <c r="F221" s="376">
        <v>5801.9597148852799</v>
      </c>
      <c r="G221" s="329">
        <v>5801.9597148852799</v>
      </c>
      <c r="H221" s="329">
        <v>5801.9597148852799</v>
      </c>
      <c r="I221" s="482">
        <v>5801.9597148852799</v>
      </c>
      <c r="J221" s="329">
        <v>5801.9597148852799</v>
      </c>
      <c r="K221" s="329">
        <v>5801.9597148852799</v>
      </c>
      <c r="L221" s="393">
        <v>5801.9597148852799</v>
      </c>
      <c r="M221" s="18"/>
      <c r="O221" s="152"/>
      <c r="P221" s="162"/>
      <c r="Q221" s="162"/>
      <c r="R221" s="152"/>
      <c r="S221" s="152"/>
      <c r="T221" s="162"/>
      <c r="U221" s="162"/>
    </row>
    <row r="222" spans="1:21">
      <c r="A222" s="19"/>
      <c r="B222" s="387" t="s">
        <v>1321</v>
      </c>
      <c r="C222" s="184" t="s">
        <v>1322</v>
      </c>
      <c r="D222" s="525">
        <v>0.78</v>
      </c>
      <c r="E222" s="519">
        <v>1.0853617021276598</v>
      </c>
      <c r="F222" s="376">
        <v>5557.9330516579203</v>
      </c>
      <c r="G222" s="329">
        <v>5557.9330516579203</v>
      </c>
      <c r="H222" s="329">
        <v>5557.9330516579203</v>
      </c>
      <c r="I222" s="482">
        <v>5557.9330516579203</v>
      </c>
      <c r="J222" s="329">
        <v>5557.9330516579203</v>
      </c>
      <c r="K222" s="329">
        <v>5557.9330516579203</v>
      </c>
      <c r="L222" s="393">
        <v>5557.9330516579203</v>
      </c>
      <c r="M222" s="11"/>
      <c r="O222" s="152"/>
      <c r="P222" s="162"/>
      <c r="Q222" s="162"/>
      <c r="R222" s="152"/>
      <c r="S222" s="152"/>
      <c r="T222" s="162"/>
      <c r="U222" s="162"/>
    </row>
    <row r="223" spans="1:21">
      <c r="A223" s="37"/>
      <c r="B223" s="387" t="s">
        <v>1323</v>
      </c>
      <c r="C223" s="184" t="s">
        <v>1324</v>
      </c>
      <c r="D223" s="525">
        <v>0.74</v>
      </c>
      <c r="E223" s="519">
        <v>1.0297021276595746</v>
      </c>
      <c r="F223" s="376">
        <v>5261.1109893028788</v>
      </c>
      <c r="G223" s="329">
        <v>5261.1109893028788</v>
      </c>
      <c r="H223" s="329">
        <v>5261.1109893028788</v>
      </c>
      <c r="I223" s="482">
        <v>5261.1109893028788</v>
      </c>
      <c r="J223" s="329">
        <v>5261.1109893028788</v>
      </c>
      <c r="K223" s="329">
        <v>5261.1109893028788</v>
      </c>
      <c r="L223" s="393">
        <v>5261.1109893028788</v>
      </c>
      <c r="M223" s="20"/>
      <c r="O223" s="152"/>
      <c r="P223" s="162"/>
      <c r="Q223" s="162"/>
      <c r="R223" s="152"/>
      <c r="S223" s="152"/>
      <c r="T223" s="162"/>
      <c r="U223" s="162"/>
    </row>
    <row r="224" spans="1:21">
      <c r="A224" s="37"/>
      <c r="B224" s="387" t="s">
        <v>1325</v>
      </c>
      <c r="C224" s="184" t="s">
        <v>1326</v>
      </c>
      <c r="D224" s="525">
        <v>0.7</v>
      </c>
      <c r="E224" s="519">
        <v>0.97404255319148936</v>
      </c>
      <c r="F224" s="376">
        <v>5017.08432607552</v>
      </c>
      <c r="G224" s="329">
        <v>5017.08432607552</v>
      </c>
      <c r="H224" s="329">
        <v>5017.08432607552</v>
      </c>
      <c r="I224" s="482">
        <v>5017.08432607552</v>
      </c>
      <c r="J224" s="329">
        <v>5017.08432607552</v>
      </c>
      <c r="K224" s="329">
        <v>5017.08432607552</v>
      </c>
      <c r="L224" s="393">
        <v>5017.08432607552</v>
      </c>
      <c r="M224" s="11"/>
      <c r="O224" s="152"/>
      <c r="P224" s="162"/>
      <c r="Q224" s="162"/>
      <c r="R224" s="152"/>
      <c r="S224" s="152"/>
      <c r="T224" s="162"/>
      <c r="U224" s="162"/>
    </row>
    <row r="225" spans="1:21">
      <c r="A225" s="40"/>
      <c r="B225" s="387" t="s">
        <v>1327</v>
      </c>
      <c r="C225" s="184" t="s">
        <v>1328</v>
      </c>
      <c r="D225" s="525">
        <v>0.67</v>
      </c>
      <c r="E225" s="519">
        <v>0.93229787234042572</v>
      </c>
      <c r="F225" s="376">
        <v>4799.5377268481607</v>
      </c>
      <c r="G225" s="329">
        <v>4799.5377268481607</v>
      </c>
      <c r="H225" s="329">
        <v>4799.5377268481607</v>
      </c>
      <c r="I225" s="482">
        <v>4799.5377268481607</v>
      </c>
      <c r="J225" s="329">
        <v>4799.5377268481607</v>
      </c>
      <c r="K225" s="329">
        <v>4799.5377268481607</v>
      </c>
      <c r="L225" s="393">
        <v>4799.5377268481607</v>
      </c>
      <c r="M225" s="11"/>
      <c r="O225" s="152"/>
      <c r="P225" s="162"/>
      <c r="Q225" s="162"/>
      <c r="R225" s="152"/>
      <c r="S225" s="152"/>
      <c r="T225" s="162"/>
      <c r="U225" s="162"/>
    </row>
    <row r="226" spans="1:21" ht="15.75" thickBot="1">
      <c r="A226" s="40"/>
      <c r="B226" s="388" t="s">
        <v>1329</v>
      </c>
      <c r="C226" s="192" t="s">
        <v>1330</v>
      </c>
      <c r="D226" s="527">
        <v>0.63</v>
      </c>
      <c r="E226" s="522">
        <v>0.8766382978723406</v>
      </c>
      <c r="F226" s="384">
        <v>4555.5110636207992</v>
      </c>
      <c r="G226" s="332">
        <v>4555.5110636207992</v>
      </c>
      <c r="H226" s="332">
        <v>4555.5110636207992</v>
      </c>
      <c r="I226" s="484">
        <v>4555.5110636207992</v>
      </c>
      <c r="J226" s="332">
        <v>4555.5110636207992</v>
      </c>
      <c r="K226" s="332">
        <v>4555.5110636207992</v>
      </c>
      <c r="L226" s="542">
        <v>4555.5110636207992</v>
      </c>
      <c r="M226" s="11"/>
      <c r="O226" s="152"/>
      <c r="P226" s="162"/>
      <c r="Q226" s="162"/>
      <c r="R226" s="152"/>
      <c r="S226" s="152"/>
      <c r="T226" s="162"/>
      <c r="U226" s="162"/>
    </row>
    <row r="227" spans="1:21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C587" sheet="1" objects="1" scenarios="1"/>
  <mergeCells count="15">
    <mergeCell ref="B121:L121"/>
    <mergeCell ref="B2:D2"/>
    <mergeCell ref="H2:L3"/>
    <mergeCell ref="B3:D3"/>
    <mergeCell ref="H4:L4"/>
    <mergeCell ref="H5:L5"/>
    <mergeCell ref="F6:L6"/>
    <mergeCell ref="B11:B14"/>
    <mergeCell ref="B9:L9"/>
    <mergeCell ref="B10:L10"/>
    <mergeCell ref="C11:C14"/>
    <mergeCell ref="D11:D14"/>
    <mergeCell ref="E11:E14"/>
    <mergeCell ref="F11:L13"/>
    <mergeCell ref="B15:L15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88" fitToHeight="4" orientation="portrait" horizontalDpi="180" verticalDpi="18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8"/>
  <sheetViews>
    <sheetView workbookViewId="0">
      <selection activeCell="O10" sqref="O10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  <col min="15" max="15" width="10.5703125" style="705" bestFit="1" customWidth="1"/>
    <col min="16" max="16" width="10.5703125" style="706" bestFit="1" customWidth="1"/>
    <col min="17" max="18" width="10.5703125" style="705" bestFit="1" customWidth="1"/>
    <col min="19" max="19" width="10.5703125" style="706" bestFit="1" customWidth="1"/>
    <col min="20" max="20" width="10.5703125" bestFit="1" customWidth="1"/>
    <col min="21" max="21" width="9.5703125" bestFit="1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13">
      <c r="A3" s="12"/>
      <c r="B3" s="807" t="s">
        <v>1340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13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13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13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11" t="s">
        <v>1331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13" ht="29.25" customHeight="1" thickBot="1">
      <c r="A10" s="4"/>
      <c r="B10" s="814" t="s">
        <v>1337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7" t="s">
        <v>0</v>
      </c>
      <c r="C12" s="817" t="s">
        <v>1</v>
      </c>
      <c r="D12" s="817" t="s">
        <v>2</v>
      </c>
      <c r="E12" s="822" t="s">
        <v>3</v>
      </c>
      <c r="F12" s="825" t="s">
        <v>4</v>
      </c>
      <c r="G12" s="826"/>
      <c r="H12" s="826"/>
      <c r="I12" s="826"/>
      <c r="J12" s="826"/>
      <c r="K12" s="826"/>
      <c r="L12" s="827"/>
      <c r="M12" s="5"/>
    </row>
    <row r="13" spans="1:13">
      <c r="A13" s="4"/>
      <c r="B13" s="818"/>
      <c r="C13" s="818"/>
      <c r="D13" s="818"/>
      <c r="E13" s="823"/>
      <c r="F13" s="828"/>
      <c r="G13" s="829"/>
      <c r="H13" s="829"/>
      <c r="I13" s="829"/>
      <c r="J13" s="829"/>
      <c r="K13" s="829"/>
      <c r="L13" s="830"/>
      <c r="M13" s="5"/>
    </row>
    <row r="14" spans="1:13" ht="15.75" thickBot="1">
      <c r="A14" s="4"/>
      <c r="B14" s="818"/>
      <c r="C14" s="818"/>
      <c r="D14" s="818"/>
      <c r="E14" s="823"/>
      <c r="F14" s="831"/>
      <c r="G14" s="832"/>
      <c r="H14" s="832"/>
      <c r="I14" s="832"/>
      <c r="J14" s="832"/>
      <c r="K14" s="832"/>
      <c r="L14" s="833"/>
      <c r="M14" s="5"/>
    </row>
    <row r="15" spans="1:13" ht="14.25" customHeight="1" thickBot="1">
      <c r="A15" s="4"/>
      <c r="B15" s="819"/>
      <c r="C15" s="819"/>
      <c r="D15" s="819"/>
      <c r="E15" s="824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4" t="s">
        <v>1335</v>
      </c>
      <c r="C16" s="795"/>
      <c r="D16" s="795"/>
      <c r="E16" s="795"/>
      <c r="F16" s="795"/>
      <c r="G16" s="795"/>
      <c r="H16" s="795"/>
      <c r="I16" s="795"/>
      <c r="J16" s="795"/>
      <c r="K16" s="795"/>
      <c r="L16" s="796"/>
      <c r="M16" s="5"/>
    </row>
    <row r="17" spans="1:16">
      <c r="A17" s="4"/>
      <c r="B17" s="175" t="s">
        <v>609</v>
      </c>
      <c r="C17" s="176" t="s">
        <v>610</v>
      </c>
      <c r="D17" s="177">
        <v>1.7198496000000003</v>
      </c>
      <c r="E17" s="178">
        <v>2.6059999999999999</v>
      </c>
      <c r="F17" s="708">
        <v>24979.70300968421</v>
      </c>
      <c r="G17" s="709"/>
      <c r="H17" s="709"/>
      <c r="I17" s="709"/>
      <c r="J17" s="709"/>
      <c r="K17" s="710"/>
      <c r="L17" s="711"/>
      <c r="M17" s="5"/>
    </row>
    <row r="18" spans="1:16">
      <c r="A18" s="19"/>
      <c r="B18" s="183" t="s">
        <v>611</v>
      </c>
      <c r="C18" s="184" t="s">
        <v>612</v>
      </c>
      <c r="D18" s="185">
        <v>1.7006976000000003</v>
      </c>
      <c r="E18" s="186">
        <v>2.5770444444444447</v>
      </c>
      <c r="F18" s="712">
        <v>24649.084086657705</v>
      </c>
      <c r="G18" s="713"/>
      <c r="H18" s="713"/>
      <c r="I18" s="713"/>
      <c r="J18" s="713"/>
      <c r="K18" s="714"/>
      <c r="L18" s="715"/>
      <c r="M18" s="9"/>
    </row>
    <row r="19" spans="1:16">
      <c r="A19" s="12"/>
      <c r="B19" s="183" t="s">
        <v>613</v>
      </c>
      <c r="C19" s="184" t="s">
        <v>614</v>
      </c>
      <c r="D19" s="185">
        <v>1.6815456</v>
      </c>
      <c r="E19" s="186">
        <v>2.5480888888888891</v>
      </c>
      <c r="F19" s="712">
        <v>24385.979399050964</v>
      </c>
      <c r="G19" s="713"/>
      <c r="H19" s="713"/>
      <c r="I19" s="713"/>
      <c r="J19" s="713"/>
      <c r="K19" s="714"/>
      <c r="L19" s="715"/>
      <c r="M19" s="11"/>
    </row>
    <row r="20" spans="1:16">
      <c r="A20" s="19"/>
      <c r="B20" s="183" t="s">
        <v>615</v>
      </c>
      <c r="C20" s="184" t="s">
        <v>616</v>
      </c>
      <c r="D20" s="185">
        <v>1.6623936000000001</v>
      </c>
      <c r="E20" s="186">
        <v>2.519133333333333</v>
      </c>
      <c r="F20" s="712">
        <v>24118.005180444205</v>
      </c>
      <c r="G20" s="713"/>
      <c r="H20" s="713"/>
      <c r="I20" s="713"/>
      <c r="J20" s="713"/>
      <c r="K20" s="714"/>
      <c r="L20" s="715"/>
      <c r="M20" s="18"/>
    </row>
    <row r="21" spans="1:16">
      <c r="A21" s="10"/>
      <c r="B21" s="183" t="s">
        <v>617</v>
      </c>
      <c r="C21" s="184" t="s">
        <v>618</v>
      </c>
      <c r="D21" s="185">
        <v>1.6432416000000001</v>
      </c>
      <c r="E21" s="186">
        <v>2.4901777777777778</v>
      </c>
      <c r="F21" s="712">
        <v>23854.900492837449</v>
      </c>
      <c r="G21" s="713"/>
      <c r="H21" s="713"/>
      <c r="I21" s="713"/>
      <c r="J21" s="713"/>
      <c r="K21" s="714"/>
      <c r="L21" s="715"/>
      <c r="M21" s="5"/>
      <c r="P21" s="778"/>
    </row>
    <row r="22" spans="1:16" ht="15.75" thickBot="1">
      <c r="A22" s="4"/>
      <c r="B22" s="191" t="s">
        <v>619</v>
      </c>
      <c r="C22" s="192" t="s">
        <v>620</v>
      </c>
      <c r="D22" s="193">
        <v>1.6240896</v>
      </c>
      <c r="E22" s="194">
        <v>2.4612222222222222</v>
      </c>
      <c r="F22" s="716">
        <v>23591.795805230693</v>
      </c>
      <c r="G22" s="717"/>
      <c r="H22" s="717"/>
      <c r="I22" s="717"/>
      <c r="J22" s="717"/>
      <c r="K22" s="718"/>
      <c r="L22" s="719"/>
      <c r="M22" s="20"/>
    </row>
    <row r="23" spans="1:16">
      <c r="A23" s="39"/>
      <c r="B23" s="199" t="s">
        <v>621</v>
      </c>
      <c r="C23" s="200" t="s">
        <v>622</v>
      </c>
      <c r="D23" s="201">
        <v>1.6049376000000004</v>
      </c>
      <c r="E23" s="202">
        <v>2.432266666666667</v>
      </c>
      <c r="F23" s="720">
        <v>21985.062243651944</v>
      </c>
      <c r="G23" s="709">
        <v>23776.567408947943</v>
      </c>
      <c r="H23" s="709"/>
      <c r="I23" s="709"/>
      <c r="J23" s="709"/>
      <c r="K23" s="709"/>
      <c r="L23" s="721"/>
      <c r="M23" s="21"/>
    </row>
    <row r="24" spans="1:16">
      <c r="A24" s="40"/>
      <c r="B24" s="183" t="s">
        <v>623</v>
      </c>
      <c r="C24" s="184" t="s">
        <v>624</v>
      </c>
      <c r="D24" s="185">
        <v>1.5857856000000001</v>
      </c>
      <c r="E24" s="186">
        <v>2.4033111111111114</v>
      </c>
      <c r="F24" s="722">
        <v>21670.438902458434</v>
      </c>
      <c r="G24" s="713">
        <v>23440.616625310446</v>
      </c>
      <c r="H24" s="713"/>
      <c r="I24" s="713"/>
      <c r="J24" s="713"/>
      <c r="K24" s="713"/>
      <c r="L24" s="723"/>
      <c r="M24" s="22"/>
    </row>
    <row r="25" spans="1:16">
      <c r="A25" s="41"/>
      <c r="B25" s="183" t="s">
        <v>625</v>
      </c>
      <c r="C25" s="184" t="s">
        <v>626</v>
      </c>
      <c r="D25" s="185">
        <v>1.5666336000000001</v>
      </c>
      <c r="E25" s="186">
        <v>2.3743555555555553</v>
      </c>
      <c r="F25" s="722">
        <v>21423.329796684695</v>
      </c>
      <c r="G25" s="713">
        <v>23172.180077092697</v>
      </c>
      <c r="H25" s="713"/>
      <c r="I25" s="713"/>
      <c r="J25" s="713"/>
      <c r="K25" s="713"/>
      <c r="L25" s="723"/>
      <c r="M25" s="23"/>
    </row>
    <row r="26" spans="1:16">
      <c r="A26" s="19"/>
      <c r="B26" s="183" t="s">
        <v>627</v>
      </c>
      <c r="C26" s="184" t="s">
        <v>628</v>
      </c>
      <c r="D26" s="185">
        <v>1.5474816000000002</v>
      </c>
      <c r="E26" s="186">
        <v>2.3454000000000002</v>
      </c>
      <c r="F26" s="722">
        <v>21171.351159910937</v>
      </c>
      <c r="G26" s="713">
        <v>22898.873997874936</v>
      </c>
      <c r="H26" s="713"/>
      <c r="I26" s="713"/>
      <c r="J26" s="713"/>
      <c r="K26" s="713"/>
      <c r="L26" s="723"/>
      <c r="M26" s="22"/>
    </row>
    <row r="27" spans="1:16">
      <c r="A27" s="4"/>
      <c r="B27" s="183" t="s">
        <v>629</v>
      </c>
      <c r="C27" s="184" t="s">
        <v>630</v>
      </c>
      <c r="D27" s="185">
        <v>1.5283296000000002</v>
      </c>
      <c r="E27" s="186">
        <v>2.3164444444444445</v>
      </c>
      <c r="F27" s="722">
        <v>20924.242054137187</v>
      </c>
      <c r="G27" s="713">
        <v>22630.437449657184</v>
      </c>
      <c r="H27" s="713"/>
      <c r="I27" s="713"/>
      <c r="J27" s="713"/>
      <c r="K27" s="713"/>
      <c r="L27" s="723"/>
      <c r="M27" s="24"/>
    </row>
    <row r="28" spans="1:16" ht="15.75" thickBot="1">
      <c r="A28" s="10"/>
      <c r="B28" s="207" t="s">
        <v>631</v>
      </c>
      <c r="C28" s="192" t="s">
        <v>632</v>
      </c>
      <c r="D28" s="193">
        <v>1.5091776000000001</v>
      </c>
      <c r="E28" s="194">
        <v>2.2874888888888889</v>
      </c>
      <c r="F28" s="724">
        <v>20677.13294836344</v>
      </c>
      <c r="G28" s="717">
        <v>22362.000901439435</v>
      </c>
      <c r="H28" s="717"/>
      <c r="I28" s="717"/>
      <c r="J28" s="717"/>
      <c r="K28" s="717"/>
      <c r="L28" s="725"/>
      <c r="M28" s="7"/>
    </row>
    <row r="29" spans="1:16">
      <c r="A29" s="12"/>
      <c r="B29" s="199" t="s">
        <v>633</v>
      </c>
      <c r="C29" s="200" t="s">
        <v>634</v>
      </c>
      <c r="D29" s="201">
        <v>1.4900256000000003</v>
      </c>
      <c r="E29" s="202">
        <v>2.2585333333333333</v>
      </c>
      <c r="F29" s="726">
        <v>19257.071843680002</v>
      </c>
      <c r="G29" s="727">
        <v>20430.023842589682</v>
      </c>
      <c r="H29" s="727">
        <v>21677.679225563679</v>
      </c>
      <c r="I29" s="727"/>
      <c r="J29" s="727"/>
      <c r="K29" s="727"/>
      <c r="L29" s="728"/>
      <c r="M29" s="9"/>
    </row>
    <row r="30" spans="1:16">
      <c r="A30" s="19"/>
      <c r="B30" s="183" t="s">
        <v>635</v>
      </c>
      <c r="C30" s="184" t="s">
        <v>636</v>
      </c>
      <c r="D30" s="185">
        <v>1.4708736</v>
      </c>
      <c r="E30" s="186">
        <v>2.2295777777777781</v>
      </c>
      <c r="F30" s="729">
        <v>18960.694040232796</v>
      </c>
      <c r="G30" s="713">
        <v>20115.400501396176</v>
      </c>
      <c r="H30" s="713">
        <v>21347.060302537175</v>
      </c>
      <c r="I30" s="713"/>
      <c r="J30" s="713"/>
      <c r="K30" s="713"/>
      <c r="L30" s="715"/>
      <c r="M30" s="11"/>
    </row>
    <row r="31" spans="1:16">
      <c r="A31" s="19"/>
      <c r="B31" s="183" t="s">
        <v>637</v>
      </c>
      <c r="C31" s="184" t="s">
        <v>638</v>
      </c>
      <c r="D31" s="185">
        <v>1.4517216000000002</v>
      </c>
      <c r="E31" s="186">
        <v>2.200622222222222</v>
      </c>
      <c r="F31" s="729">
        <v>18728.039563943203</v>
      </c>
      <c r="G31" s="713">
        <v>19868.291395622426</v>
      </c>
      <c r="H31" s="713">
        <v>21083.955614930426</v>
      </c>
      <c r="I31" s="713"/>
      <c r="J31" s="713"/>
      <c r="K31" s="713"/>
      <c r="L31" s="715"/>
      <c r="M31" s="18"/>
    </row>
    <row r="32" spans="1:16">
      <c r="A32" s="12"/>
      <c r="B32" s="183" t="s">
        <v>639</v>
      </c>
      <c r="C32" s="184" t="s">
        <v>640</v>
      </c>
      <c r="D32" s="185">
        <v>1.4325696000000003</v>
      </c>
      <c r="E32" s="186">
        <v>2.1716666666666669</v>
      </c>
      <c r="F32" s="729">
        <v>18495.385087653602</v>
      </c>
      <c r="G32" s="713">
        <v>19621.182289848668</v>
      </c>
      <c r="H32" s="713">
        <v>20820.85092732367</v>
      </c>
      <c r="I32" s="713"/>
      <c r="J32" s="713"/>
      <c r="K32" s="713"/>
      <c r="L32" s="715"/>
      <c r="M32" s="5"/>
    </row>
    <row r="33" spans="1:13">
      <c r="A33" s="10"/>
      <c r="B33" s="183" t="s">
        <v>641</v>
      </c>
      <c r="C33" s="184" t="s">
        <v>642</v>
      </c>
      <c r="D33" s="185">
        <v>1.4134176000000001</v>
      </c>
      <c r="E33" s="186">
        <v>2.1427111111111112</v>
      </c>
      <c r="F33" s="729">
        <v>18257.861080364004</v>
      </c>
      <c r="G33" s="713">
        <v>19369.203653074921</v>
      </c>
      <c r="H33" s="713">
        <v>20552.876708716918</v>
      </c>
      <c r="I33" s="713"/>
      <c r="J33" s="713"/>
      <c r="K33" s="713"/>
      <c r="L33" s="715"/>
      <c r="M33" s="20"/>
    </row>
    <row r="34" spans="1:13" ht="15.75" thickBot="1">
      <c r="A34" s="4"/>
      <c r="B34" s="207" t="s">
        <v>643</v>
      </c>
      <c r="C34" s="192" t="s">
        <v>644</v>
      </c>
      <c r="D34" s="193">
        <v>1.3942656000000002</v>
      </c>
      <c r="E34" s="194">
        <v>2.1137555555555556</v>
      </c>
      <c r="F34" s="730">
        <v>18025.206604074396</v>
      </c>
      <c r="G34" s="731">
        <v>19122.094547301167</v>
      </c>
      <c r="H34" s="731">
        <v>20289.77202111017</v>
      </c>
      <c r="I34" s="731"/>
      <c r="J34" s="731"/>
      <c r="K34" s="731"/>
      <c r="L34" s="732"/>
      <c r="M34" s="11"/>
    </row>
    <row r="35" spans="1:13">
      <c r="A35" s="37"/>
      <c r="B35" s="199" t="s">
        <v>645</v>
      </c>
      <c r="C35" s="200" t="s">
        <v>646</v>
      </c>
      <c r="D35" s="201">
        <v>1.3751135999999999</v>
      </c>
      <c r="E35" s="202">
        <v>2.0848</v>
      </c>
      <c r="F35" s="733">
        <v>16820.011796948602</v>
      </c>
      <c r="G35" s="727">
        <v>17793.105306506404</v>
      </c>
      <c r="H35" s="727">
        <v>18875.538620249012</v>
      </c>
      <c r="I35" s="727">
        <v>20027.220512225012</v>
      </c>
      <c r="J35" s="727"/>
      <c r="K35" s="734"/>
      <c r="L35" s="728"/>
      <c r="M35" s="11"/>
    </row>
    <row r="36" spans="1:13">
      <c r="A36" s="8"/>
      <c r="B36" s="183" t="s">
        <v>647</v>
      </c>
      <c r="C36" s="184" t="s">
        <v>648</v>
      </c>
      <c r="D36" s="185">
        <v>1.3559616000000001</v>
      </c>
      <c r="E36" s="186">
        <v>2.0558444444444444</v>
      </c>
      <c r="F36" s="722">
        <v>16599.047802263613</v>
      </c>
      <c r="G36" s="713">
        <v>17559.7106615048</v>
      </c>
      <c r="H36" s="713">
        <v>18627.689345763261</v>
      </c>
      <c r="I36" s="713">
        <v>19763.375655906264</v>
      </c>
      <c r="J36" s="713"/>
      <c r="K36" s="714"/>
      <c r="L36" s="715"/>
      <c r="M36" s="20"/>
    </row>
    <row r="37" spans="1:13">
      <c r="A37" s="38"/>
      <c r="B37" s="183" t="s">
        <v>649</v>
      </c>
      <c r="C37" s="184" t="s">
        <v>650</v>
      </c>
      <c r="D37" s="185">
        <v>1.3368096000000003</v>
      </c>
      <c r="E37" s="186">
        <v>2.0268888888888892</v>
      </c>
      <c r="F37" s="722">
        <v>16378.083807578629</v>
      </c>
      <c r="G37" s="713">
        <v>17326.316016503202</v>
      </c>
      <c r="H37" s="713">
        <v>18379.840071277518</v>
      </c>
      <c r="I37" s="713">
        <v>19499.530799587516</v>
      </c>
      <c r="J37" s="713"/>
      <c r="K37" s="714"/>
      <c r="L37" s="715"/>
      <c r="M37" s="5"/>
    </row>
    <row r="38" spans="1:13">
      <c r="A38" s="8"/>
      <c r="B38" s="183" t="s">
        <v>651</v>
      </c>
      <c r="C38" s="184" t="s">
        <v>652</v>
      </c>
      <c r="D38" s="185">
        <v>1.3176576</v>
      </c>
      <c r="E38" s="186">
        <v>1.9979333333333336</v>
      </c>
      <c r="F38" s="722">
        <v>16157.119812893641</v>
      </c>
      <c r="G38" s="713">
        <v>17092.921371501609</v>
      </c>
      <c r="H38" s="713">
        <v>18131.990796791757</v>
      </c>
      <c r="I38" s="713">
        <v>19235.68594326876</v>
      </c>
      <c r="J38" s="713"/>
      <c r="K38" s="714"/>
      <c r="L38" s="715"/>
      <c r="M38" s="18"/>
    </row>
    <row r="39" spans="1:13">
      <c r="A39" s="39"/>
      <c r="B39" s="183" t="s">
        <v>653</v>
      </c>
      <c r="C39" s="184" t="s">
        <v>654</v>
      </c>
      <c r="D39" s="185">
        <v>1.2985056000000001</v>
      </c>
      <c r="E39" s="186">
        <v>1.9689777777777777</v>
      </c>
      <c r="F39" s="722">
        <v>15879.53128075667</v>
      </c>
      <c r="G39" s="713">
        <v>16795.803399342403</v>
      </c>
      <c r="H39" s="713">
        <v>17816.627286886262</v>
      </c>
      <c r="I39" s="713">
        <v>18904.326851530255</v>
      </c>
      <c r="J39" s="713"/>
      <c r="K39" s="714"/>
      <c r="L39" s="715"/>
      <c r="M39" s="20"/>
    </row>
    <row r="40" spans="1:13" ht="15.75" thickBot="1">
      <c r="A40" s="40"/>
      <c r="B40" s="207" t="s">
        <v>655</v>
      </c>
      <c r="C40" s="192" t="s">
        <v>656</v>
      </c>
      <c r="D40" s="193">
        <v>1.2793536000000001</v>
      </c>
      <c r="E40" s="194">
        <v>1.9400222222222223</v>
      </c>
      <c r="F40" s="735">
        <v>15658.567286071677</v>
      </c>
      <c r="G40" s="731">
        <v>16562.408754340802</v>
      </c>
      <c r="H40" s="731">
        <v>17568.7780124005</v>
      </c>
      <c r="I40" s="731">
        <v>18640.481995211507</v>
      </c>
      <c r="J40" s="731"/>
      <c r="K40" s="736"/>
      <c r="L40" s="732"/>
      <c r="M40" s="5"/>
    </row>
    <row r="41" spans="1:13">
      <c r="A41" s="41"/>
      <c r="B41" s="199" t="s">
        <v>657</v>
      </c>
      <c r="C41" s="200" t="s">
        <v>658</v>
      </c>
      <c r="D41" s="201">
        <v>1.2602016</v>
      </c>
      <c r="E41" s="202">
        <v>1.9110666666666667</v>
      </c>
      <c r="F41" s="737">
        <v>14733.797690734691</v>
      </c>
      <c r="G41" s="738">
        <v>15437.603291386691</v>
      </c>
      <c r="H41" s="738">
        <v>15977.055523755056</v>
      </c>
      <c r="I41" s="738">
        <v>17320.928737914746</v>
      </c>
      <c r="J41" s="738"/>
      <c r="K41" s="739"/>
      <c r="L41" s="740"/>
      <c r="M41" s="5"/>
    </row>
    <row r="42" spans="1:13">
      <c r="A42" s="19"/>
      <c r="B42" s="183" t="s">
        <v>659</v>
      </c>
      <c r="C42" s="184" t="s">
        <v>660</v>
      </c>
      <c r="D42" s="185">
        <v>1.2410496000000002</v>
      </c>
      <c r="E42" s="186">
        <v>1.8821111111111111</v>
      </c>
      <c r="F42" s="722">
        <v>14523.497417271701</v>
      </c>
      <c r="G42" s="713">
        <v>15216.6392967017</v>
      </c>
      <c r="H42" s="713">
        <v>15748.291912774304</v>
      </c>
      <c r="I42" s="713">
        <v>17073.079463428996</v>
      </c>
      <c r="J42" s="713"/>
      <c r="K42" s="714"/>
      <c r="L42" s="715"/>
      <c r="M42" s="5"/>
    </row>
    <row r="43" spans="1:13">
      <c r="A43" s="4"/>
      <c r="B43" s="183" t="s">
        <v>661</v>
      </c>
      <c r="C43" s="184" t="s">
        <v>662</v>
      </c>
      <c r="D43" s="185">
        <v>1.2218976000000001</v>
      </c>
      <c r="E43" s="186">
        <v>1.8531555555555557</v>
      </c>
      <c r="F43" s="722">
        <v>14313.197143808717</v>
      </c>
      <c r="G43" s="713">
        <v>14995.675302016713</v>
      </c>
      <c r="H43" s="713">
        <v>15519.528301793549</v>
      </c>
      <c r="I43" s="713">
        <v>16825.230188943253</v>
      </c>
      <c r="J43" s="713"/>
      <c r="K43" s="714"/>
      <c r="L43" s="715"/>
      <c r="M43" s="18"/>
    </row>
    <row r="44" spans="1:13">
      <c r="A44" s="10"/>
      <c r="B44" s="183" t="s">
        <v>663</v>
      </c>
      <c r="C44" s="184" t="s">
        <v>664</v>
      </c>
      <c r="D44" s="185">
        <v>1.2027456000000001</v>
      </c>
      <c r="E44" s="186">
        <v>1.8242</v>
      </c>
      <c r="F44" s="722">
        <v>14102.896870345729</v>
      </c>
      <c r="G44" s="713">
        <v>14774.711307331725</v>
      </c>
      <c r="H44" s="713">
        <v>15290.764690812788</v>
      </c>
      <c r="I44" s="713">
        <v>16577.380914457499</v>
      </c>
      <c r="J44" s="713"/>
      <c r="K44" s="714"/>
      <c r="L44" s="715"/>
      <c r="M44" s="20"/>
    </row>
    <row r="45" spans="1:13">
      <c r="A45" s="12"/>
      <c r="B45" s="183" t="s">
        <v>665</v>
      </c>
      <c r="C45" s="184" t="s">
        <v>666</v>
      </c>
      <c r="D45" s="185">
        <v>1.1835936</v>
      </c>
      <c r="E45" s="186">
        <v>1.7952444444444446</v>
      </c>
      <c r="F45" s="722">
        <v>13892.596596882739</v>
      </c>
      <c r="G45" s="713">
        <v>14497.122775194746</v>
      </c>
      <c r="H45" s="713">
        <v>15002.908786695278</v>
      </c>
      <c r="I45" s="713">
        <v>16262.017404551989</v>
      </c>
      <c r="J45" s="713"/>
      <c r="K45" s="714"/>
      <c r="L45" s="715"/>
      <c r="M45" s="20"/>
    </row>
    <row r="46" spans="1:13" ht="15.75" thickBot="1">
      <c r="A46" s="19"/>
      <c r="B46" s="207" t="s">
        <v>667</v>
      </c>
      <c r="C46" s="192" t="s">
        <v>668</v>
      </c>
      <c r="D46" s="193">
        <v>1.1644416000000002</v>
      </c>
      <c r="E46" s="194">
        <v>1.7662888888888888</v>
      </c>
      <c r="F46" s="741">
        <v>13682.296323419752</v>
      </c>
      <c r="G46" s="742">
        <v>14276.158780509762</v>
      </c>
      <c r="H46" s="742">
        <v>14774.145175714519</v>
      </c>
      <c r="I46" s="742">
        <v>16014.16813006624</v>
      </c>
      <c r="J46" s="742"/>
      <c r="K46" s="742"/>
      <c r="L46" s="743"/>
      <c r="M46" s="5"/>
    </row>
    <row r="47" spans="1:13">
      <c r="A47" s="19"/>
      <c r="B47" s="199" t="s">
        <v>669</v>
      </c>
      <c r="C47" s="200" t="s">
        <v>670</v>
      </c>
      <c r="D47" s="201">
        <v>1.1452896000000001</v>
      </c>
      <c r="E47" s="202">
        <v>1.7373333333333334</v>
      </c>
      <c r="F47" s="720">
        <v>13152.084413296761</v>
      </c>
      <c r="G47" s="709">
        <v>13471.996049956761</v>
      </c>
      <c r="H47" s="709">
        <v>14111.819323276759</v>
      </c>
      <c r="I47" s="710">
        <v>14928.646239329602</v>
      </c>
      <c r="J47" s="744">
        <v>15833.833091000242</v>
      </c>
      <c r="K47" s="745"/>
      <c r="L47" s="746"/>
      <c r="M47" s="18"/>
    </row>
    <row r="48" spans="1:13">
      <c r="A48" s="12"/>
      <c r="B48" s="183" t="s">
        <v>671</v>
      </c>
      <c r="C48" s="184" t="s">
        <v>672</v>
      </c>
      <c r="D48" s="185">
        <v>1.1261376000000001</v>
      </c>
      <c r="E48" s="186">
        <v>1.708377777777778</v>
      </c>
      <c r="F48" s="722">
        <v>12947.116000444772</v>
      </c>
      <c r="G48" s="713">
        <v>13261.695776493776</v>
      </c>
      <c r="H48" s="713">
        <v>13890.855328591771</v>
      </c>
      <c r="I48" s="714">
        <v>14695.251594328</v>
      </c>
      <c r="J48" s="747">
        <v>15585.983816514487</v>
      </c>
      <c r="K48" s="748"/>
      <c r="L48" s="749"/>
      <c r="M48" s="18"/>
    </row>
    <row r="49" spans="1:20">
      <c r="A49" s="10"/>
      <c r="B49" s="183" t="s">
        <v>673</v>
      </c>
      <c r="C49" s="184" t="s">
        <v>674</v>
      </c>
      <c r="D49" s="185">
        <v>1.1069856000000002</v>
      </c>
      <c r="E49" s="186">
        <v>1.6794222222222221</v>
      </c>
      <c r="F49" s="722">
        <v>12742.147587592786</v>
      </c>
      <c r="G49" s="713">
        <v>13051.395503030784</v>
      </c>
      <c r="H49" s="713">
        <v>13669.891333906786</v>
      </c>
      <c r="I49" s="714">
        <v>14461.856949326406</v>
      </c>
      <c r="J49" s="747">
        <v>15338.134542028738</v>
      </c>
      <c r="K49" s="748"/>
      <c r="L49" s="749"/>
      <c r="M49" s="20"/>
    </row>
    <row r="50" spans="1:20">
      <c r="A50" s="4"/>
      <c r="B50" s="183" t="s">
        <v>675</v>
      </c>
      <c r="C50" s="184" t="s">
        <v>676</v>
      </c>
      <c r="D50" s="185">
        <v>1.0878336</v>
      </c>
      <c r="E50" s="186">
        <v>1.6504666666666667</v>
      </c>
      <c r="F50" s="722">
        <v>12537.179174740797</v>
      </c>
      <c r="G50" s="713">
        <v>12841.0952295678</v>
      </c>
      <c r="H50" s="713">
        <v>13448.9273392218</v>
      </c>
      <c r="I50" s="714">
        <v>14228.462304324803</v>
      </c>
      <c r="J50" s="747">
        <v>15090.285267542982</v>
      </c>
      <c r="K50" s="748"/>
      <c r="L50" s="749"/>
      <c r="M50" s="11"/>
    </row>
    <row r="51" spans="1:20">
      <c r="A51" s="12"/>
      <c r="B51" s="183" t="s">
        <v>677</v>
      </c>
      <c r="C51" s="184" t="s">
        <v>678</v>
      </c>
      <c r="D51" s="185">
        <v>1.0686816000000001</v>
      </c>
      <c r="E51" s="186">
        <v>1.6215111111111111</v>
      </c>
      <c r="F51" s="722">
        <v>12275.58622443682</v>
      </c>
      <c r="G51" s="713">
        <v>12574.170418652822</v>
      </c>
      <c r="H51" s="713">
        <v>13171.338807084821</v>
      </c>
      <c r="I51" s="714">
        <v>13931.344332165603</v>
      </c>
      <c r="J51" s="747">
        <v>14774.921757637479</v>
      </c>
      <c r="K51" s="748"/>
      <c r="L51" s="749"/>
      <c r="M51" s="11"/>
    </row>
    <row r="52" spans="1:20" ht="15.75" thickBot="1">
      <c r="A52" s="10"/>
      <c r="B52" s="207" t="s">
        <v>679</v>
      </c>
      <c r="C52" s="192" t="s">
        <v>680</v>
      </c>
      <c r="D52" s="193">
        <v>1.0495296000000003</v>
      </c>
      <c r="E52" s="194">
        <v>1.5925555555555557</v>
      </c>
      <c r="F52" s="724">
        <v>12070.617811584834</v>
      </c>
      <c r="G52" s="717">
        <v>12363.870145189834</v>
      </c>
      <c r="H52" s="717">
        <v>12950.374812399839</v>
      </c>
      <c r="I52" s="718">
        <v>13697.949687164004</v>
      </c>
      <c r="J52" s="750">
        <v>14527.072483151731</v>
      </c>
      <c r="K52" s="751"/>
      <c r="L52" s="752"/>
      <c r="M52" s="20"/>
    </row>
    <row r="53" spans="1:20">
      <c r="A53" s="10"/>
      <c r="B53" s="199" t="s">
        <v>681</v>
      </c>
      <c r="C53" s="200" t="s">
        <v>682</v>
      </c>
      <c r="D53" s="201">
        <v>1.0303776</v>
      </c>
      <c r="E53" s="202">
        <v>1.5636000000000001</v>
      </c>
      <c r="F53" s="733">
        <v>11577.728925738842</v>
      </c>
      <c r="G53" s="727">
        <v>11865.649398732845</v>
      </c>
      <c r="H53" s="727">
        <v>12153.569871726846</v>
      </c>
      <c r="I53" s="727">
        <v>12729.410817714841</v>
      </c>
      <c r="J53" s="727">
        <v>13464.555042162401</v>
      </c>
      <c r="K53" s="734">
        <v>14279.223208665975</v>
      </c>
      <c r="L53" s="728"/>
      <c r="M53" s="5"/>
      <c r="T53" s="705"/>
    </row>
    <row r="54" spans="1:20">
      <c r="A54" s="10"/>
      <c r="B54" s="183" t="s">
        <v>683</v>
      </c>
      <c r="C54" s="184" t="s">
        <v>684</v>
      </c>
      <c r="D54" s="185">
        <v>1.0112256000000002</v>
      </c>
      <c r="E54" s="186">
        <v>1.5346444444444445</v>
      </c>
      <c r="F54" s="722">
        <v>11378.092373497859</v>
      </c>
      <c r="G54" s="713">
        <v>11660.680985880854</v>
      </c>
      <c r="H54" s="713">
        <v>11943.269598263862</v>
      </c>
      <c r="I54" s="713">
        <v>12508.446823029857</v>
      </c>
      <c r="J54" s="713">
        <v>13231.160397160804</v>
      </c>
      <c r="K54" s="714">
        <v>14031.373934180223</v>
      </c>
      <c r="L54" s="715"/>
      <c r="M54" s="18"/>
      <c r="T54" s="705"/>
    </row>
    <row r="55" spans="1:20">
      <c r="A55" s="4"/>
      <c r="B55" s="183" t="s">
        <v>685</v>
      </c>
      <c r="C55" s="184" t="s">
        <v>686</v>
      </c>
      <c r="D55" s="185">
        <v>0.9920736</v>
      </c>
      <c r="E55" s="186">
        <v>1.5056888888888891</v>
      </c>
      <c r="F55" s="722">
        <v>11178.455821256866</v>
      </c>
      <c r="G55" s="713">
        <v>11455.71257302887</v>
      </c>
      <c r="H55" s="713">
        <v>11732.96932480087</v>
      </c>
      <c r="I55" s="713">
        <v>12287.48282834487</v>
      </c>
      <c r="J55" s="713">
        <v>12997.765752159203</v>
      </c>
      <c r="K55" s="714">
        <v>13783.524659694474</v>
      </c>
      <c r="L55" s="715"/>
      <c r="M55" s="20"/>
      <c r="T55" s="705"/>
    </row>
    <row r="56" spans="1:20">
      <c r="A56" s="12"/>
      <c r="B56" s="183" t="s">
        <v>687</v>
      </c>
      <c r="C56" s="184" t="s">
        <v>688</v>
      </c>
      <c r="D56" s="185">
        <v>0.97292160000000016</v>
      </c>
      <c r="E56" s="186">
        <v>1.4767333333333332</v>
      </c>
      <c r="F56" s="722">
        <v>10978.819269015879</v>
      </c>
      <c r="G56" s="713">
        <v>11250.744160176884</v>
      </c>
      <c r="H56" s="713">
        <v>11522.669051337882</v>
      </c>
      <c r="I56" s="713">
        <v>12066.518833659884</v>
      </c>
      <c r="J56" s="713">
        <v>12764.3711071576</v>
      </c>
      <c r="K56" s="714">
        <v>13535.675385208722</v>
      </c>
      <c r="L56" s="715"/>
      <c r="M56" s="5"/>
      <c r="T56" s="705"/>
    </row>
    <row r="57" spans="1:20">
      <c r="A57" s="12"/>
      <c r="B57" s="183" t="s">
        <v>689</v>
      </c>
      <c r="C57" s="184" t="s">
        <v>690</v>
      </c>
      <c r="D57" s="185">
        <v>0.95376960000000011</v>
      </c>
      <c r="E57" s="186">
        <v>1.4477777777777778</v>
      </c>
      <c r="F57" s="722">
        <v>10722.558179322903</v>
      </c>
      <c r="G57" s="713">
        <v>10989.151209872905</v>
      </c>
      <c r="H57" s="713">
        <v>11255.744240422902</v>
      </c>
      <c r="I57" s="713">
        <v>11788.930301522905</v>
      </c>
      <c r="J57" s="713">
        <v>12467.253134998404</v>
      </c>
      <c r="K57" s="714">
        <v>13220.311875303216</v>
      </c>
      <c r="L57" s="715"/>
      <c r="M57" s="5"/>
      <c r="T57" s="705"/>
    </row>
    <row r="58" spans="1:20" ht="15.75" thickBot="1">
      <c r="A58" s="10"/>
      <c r="B58" s="207" t="s">
        <v>691</v>
      </c>
      <c r="C58" s="192" t="s">
        <v>692</v>
      </c>
      <c r="D58" s="193">
        <v>0.93461760000000005</v>
      </c>
      <c r="E58" s="194">
        <v>1.4188222222222224</v>
      </c>
      <c r="F58" s="735">
        <v>10522.921627081918</v>
      </c>
      <c r="G58" s="731">
        <v>10784.18279702092</v>
      </c>
      <c r="H58" s="731">
        <v>11045.443966959916</v>
      </c>
      <c r="I58" s="731">
        <v>11567.966306837916</v>
      </c>
      <c r="J58" s="731">
        <v>12233.858489996801</v>
      </c>
      <c r="K58" s="736">
        <v>12972.462600817465</v>
      </c>
      <c r="L58" s="715"/>
      <c r="M58" s="5"/>
      <c r="T58" s="705"/>
    </row>
    <row r="59" spans="1:20">
      <c r="A59" s="4"/>
      <c r="B59" s="199" t="s">
        <v>693</v>
      </c>
      <c r="C59" s="200" t="s">
        <v>694</v>
      </c>
      <c r="D59" s="201">
        <v>0.9154656000000001</v>
      </c>
      <c r="E59" s="202">
        <v>1.3898666666666666</v>
      </c>
      <c r="F59" s="737">
        <v>10067.35576551293</v>
      </c>
      <c r="G59" s="738">
        <v>10323.285074840931</v>
      </c>
      <c r="H59" s="738">
        <v>10579.214384168932</v>
      </c>
      <c r="I59" s="738">
        <v>10835.143693496928</v>
      </c>
      <c r="J59" s="738">
        <v>11091.073002824929</v>
      </c>
      <c r="K59" s="739">
        <v>11744.534535667201</v>
      </c>
      <c r="L59" s="740"/>
      <c r="M59" s="18"/>
      <c r="T59" s="705"/>
    </row>
    <row r="60" spans="1:20">
      <c r="A60" s="4"/>
      <c r="B60" s="183" t="s">
        <v>695</v>
      </c>
      <c r="C60" s="184" t="s">
        <v>696</v>
      </c>
      <c r="D60" s="185">
        <v>0.89631360000000004</v>
      </c>
      <c r="E60" s="186">
        <v>1.3609111111111112</v>
      </c>
      <c r="F60" s="722">
        <v>9873.051073882938</v>
      </c>
      <c r="G60" s="713">
        <v>10123.648522599942</v>
      </c>
      <c r="H60" s="713">
        <v>10374.245971316939</v>
      </c>
      <c r="I60" s="713">
        <v>10624.843420033942</v>
      </c>
      <c r="J60" s="713">
        <v>10875.440868750939</v>
      </c>
      <c r="K60" s="714">
        <v>11516.4717512766</v>
      </c>
      <c r="L60" s="715"/>
      <c r="M60" s="20"/>
      <c r="T60" s="705"/>
    </row>
    <row r="61" spans="1:20">
      <c r="A61" s="19"/>
      <c r="B61" s="183" t="s">
        <v>697</v>
      </c>
      <c r="C61" s="184" t="s">
        <v>698</v>
      </c>
      <c r="D61" s="185">
        <v>0.87716159999999999</v>
      </c>
      <c r="E61" s="186">
        <v>1.3319555555555556</v>
      </c>
      <c r="F61" s="722">
        <v>9678.7463822529553</v>
      </c>
      <c r="G61" s="713">
        <v>9924.0119703589498</v>
      </c>
      <c r="H61" s="713">
        <v>10169.277558464953</v>
      </c>
      <c r="I61" s="713">
        <v>10414.543146570955</v>
      </c>
      <c r="J61" s="713">
        <v>10659.808734676952</v>
      </c>
      <c r="K61" s="714">
        <v>11288.408966885998</v>
      </c>
      <c r="L61" s="715"/>
      <c r="M61" s="20"/>
      <c r="T61" s="705"/>
    </row>
    <row r="62" spans="1:20">
      <c r="A62" s="12"/>
      <c r="B62" s="183" t="s">
        <v>699</v>
      </c>
      <c r="C62" s="184" t="s">
        <v>700</v>
      </c>
      <c r="D62" s="185">
        <v>0.85800960000000015</v>
      </c>
      <c r="E62" s="186">
        <v>1.3029999999999999</v>
      </c>
      <c r="F62" s="722">
        <v>9484.4416906229671</v>
      </c>
      <c r="G62" s="713">
        <v>9724.3754181179665</v>
      </c>
      <c r="H62" s="713">
        <v>9964.3091456129659</v>
      </c>
      <c r="I62" s="713">
        <v>10204.242873107967</v>
      </c>
      <c r="J62" s="713">
        <v>10444.176600602967</v>
      </c>
      <c r="K62" s="714">
        <v>11060.346182495401</v>
      </c>
      <c r="L62" s="715"/>
      <c r="M62" s="5"/>
      <c r="T62" s="705"/>
    </row>
    <row r="63" spans="1:20">
      <c r="A63" s="19"/>
      <c r="B63" s="183" t="s">
        <v>701</v>
      </c>
      <c r="C63" s="184" t="s">
        <v>702</v>
      </c>
      <c r="D63" s="185">
        <v>0.83885760000000009</v>
      </c>
      <c r="E63" s="186">
        <v>1.2740444444444445</v>
      </c>
      <c r="F63" s="722">
        <v>9233.5124615409914</v>
      </c>
      <c r="G63" s="713">
        <v>9468.1143284249883</v>
      </c>
      <c r="H63" s="713">
        <v>9702.716195308989</v>
      </c>
      <c r="I63" s="713">
        <v>9937.3180621929896</v>
      </c>
      <c r="J63" s="713">
        <v>10171.919929076992</v>
      </c>
      <c r="K63" s="714">
        <v>10768.5600709472</v>
      </c>
      <c r="L63" s="715"/>
      <c r="M63" s="18"/>
      <c r="T63" s="705"/>
    </row>
    <row r="64" spans="1:20" ht="15.75" thickBot="1">
      <c r="A64" s="19"/>
      <c r="B64" s="207" t="s">
        <v>703</v>
      </c>
      <c r="C64" s="192" t="s">
        <v>704</v>
      </c>
      <c r="D64" s="193">
        <v>0.81970560000000003</v>
      </c>
      <c r="E64" s="194">
        <v>1.2450888888888889</v>
      </c>
      <c r="F64" s="735">
        <v>9039.2077699109996</v>
      </c>
      <c r="G64" s="742">
        <v>9268.4777761840014</v>
      </c>
      <c r="H64" s="742">
        <v>9497.7477824570033</v>
      </c>
      <c r="I64" s="742">
        <v>9727.0177887299978</v>
      </c>
      <c r="J64" s="731">
        <v>9956.2877950030015</v>
      </c>
      <c r="K64" s="736">
        <v>10540.4972865566</v>
      </c>
      <c r="L64" s="732"/>
      <c r="M64" s="18"/>
      <c r="T64" s="705"/>
    </row>
    <row r="65" spans="1:21">
      <c r="A65" s="12"/>
      <c r="B65" s="199" t="s">
        <v>705</v>
      </c>
      <c r="C65" s="200" t="s">
        <v>706</v>
      </c>
      <c r="D65" s="201">
        <v>0.80055359999999998</v>
      </c>
      <c r="E65" s="202">
        <v>1.2161333333333335</v>
      </c>
      <c r="F65" s="753">
        <v>8397.0267869570125</v>
      </c>
      <c r="G65" s="744">
        <v>8620.964932619012</v>
      </c>
      <c r="H65" s="744">
        <v>8620.964932619012</v>
      </c>
      <c r="I65" s="754">
        <v>8844.9030782810114</v>
      </c>
      <c r="J65" s="755">
        <v>9068.8412239430145</v>
      </c>
      <c r="K65" s="739">
        <v>9413.6993981586438</v>
      </c>
      <c r="L65" s="740">
        <v>10088.496356503998</v>
      </c>
      <c r="M65" s="11"/>
      <c r="T65" s="705"/>
      <c r="U65" s="705"/>
    </row>
    <row r="66" spans="1:21">
      <c r="A66" s="37"/>
      <c r="B66" s="183" t="s">
        <v>707</v>
      </c>
      <c r="C66" s="184" t="s">
        <v>708</v>
      </c>
      <c r="D66" s="185">
        <v>0.78140160000000014</v>
      </c>
      <c r="E66" s="186">
        <v>1.1871777777777777</v>
      </c>
      <c r="F66" s="729">
        <v>8213.3858165490255</v>
      </c>
      <c r="G66" s="747">
        <v>8431.9921016000262</v>
      </c>
      <c r="H66" s="747">
        <v>8431.9921016000262</v>
      </c>
      <c r="I66" s="756">
        <v>8650.5983866510251</v>
      </c>
      <c r="J66" s="757">
        <v>8869.2046717020239</v>
      </c>
      <c r="K66" s="714">
        <v>9206.263229621889</v>
      </c>
      <c r="L66" s="715">
        <v>9865.7654327243981</v>
      </c>
      <c r="M66" s="20"/>
      <c r="T66" s="705"/>
      <c r="U66" s="705"/>
    </row>
    <row r="67" spans="1:21">
      <c r="A67" s="39"/>
      <c r="B67" s="183" t="s">
        <v>709</v>
      </c>
      <c r="C67" s="184" t="s">
        <v>710</v>
      </c>
      <c r="D67" s="185">
        <v>0.76224960000000008</v>
      </c>
      <c r="E67" s="186">
        <v>1.1582222222222223</v>
      </c>
      <c r="F67" s="729">
        <v>8029.7448461410359</v>
      </c>
      <c r="G67" s="747">
        <v>8243.0192705810368</v>
      </c>
      <c r="H67" s="747">
        <v>8243.0192705810368</v>
      </c>
      <c r="I67" s="756">
        <v>8456.2936950210369</v>
      </c>
      <c r="J67" s="757">
        <v>8669.5681194610388</v>
      </c>
      <c r="K67" s="714">
        <v>8998.8270610851323</v>
      </c>
      <c r="L67" s="715">
        <v>9643.0345089448019</v>
      </c>
      <c r="M67" s="11"/>
      <c r="T67" s="705"/>
      <c r="U67" s="705"/>
    </row>
    <row r="68" spans="1:21">
      <c r="A68" s="8"/>
      <c r="B68" s="183" t="s">
        <v>711</v>
      </c>
      <c r="C68" s="184" t="s">
        <v>712</v>
      </c>
      <c r="D68" s="185">
        <v>0.74309760000000002</v>
      </c>
      <c r="E68" s="186">
        <v>1.1292666666666666</v>
      </c>
      <c r="F68" s="729">
        <v>7846.1038757330507</v>
      </c>
      <c r="G68" s="747">
        <v>8054.0464395620502</v>
      </c>
      <c r="H68" s="747">
        <v>8054.0464395620502</v>
      </c>
      <c r="I68" s="756">
        <v>8261.9890033910488</v>
      </c>
      <c r="J68" s="757">
        <v>8469.9315672200519</v>
      </c>
      <c r="K68" s="714">
        <v>8791.3908925483793</v>
      </c>
      <c r="L68" s="715">
        <v>9420.3035851651985</v>
      </c>
      <c r="M68" s="11"/>
      <c r="T68" s="705"/>
      <c r="U68" s="705"/>
    </row>
    <row r="69" spans="1:21">
      <c r="A69" s="38"/>
      <c r="B69" s="183" t="s">
        <v>713</v>
      </c>
      <c r="C69" s="184" t="s">
        <v>714</v>
      </c>
      <c r="D69" s="185">
        <v>0.72394559999999997</v>
      </c>
      <c r="E69" s="186">
        <v>1.100311111111111</v>
      </c>
      <c r="F69" s="729">
        <v>7605.8383678730715</v>
      </c>
      <c r="G69" s="747">
        <v>7808.4490710910732</v>
      </c>
      <c r="H69" s="747">
        <v>7808.4490710910732</v>
      </c>
      <c r="I69" s="756">
        <v>8011.0597743090739</v>
      </c>
      <c r="J69" s="757">
        <v>8213.6704775270719</v>
      </c>
      <c r="K69" s="714">
        <v>8524.862430874864</v>
      </c>
      <c r="L69" s="715">
        <v>9133.8493342280017</v>
      </c>
      <c r="M69" s="20"/>
      <c r="T69" s="705"/>
      <c r="U69" s="705"/>
    </row>
    <row r="70" spans="1:21" ht="15.75" thickBot="1">
      <c r="A70" s="41"/>
      <c r="B70" s="207" t="s">
        <v>715</v>
      </c>
      <c r="C70" s="192" t="s">
        <v>716</v>
      </c>
      <c r="D70" s="193">
        <v>0.70479360000000002</v>
      </c>
      <c r="E70" s="194">
        <v>1.0713555555555556</v>
      </c>
      <c r="F70" s="730">
        <v>7422.1973974650846</v>
      </c>
      <c r="G70" s="750">
        <v>7619.4762400720838</v>
      </c>
      <c r="H70" s="750">
        <v>7619.4762400720838</v>
      </c>
      <c r="I70" s="758">
        <v>7816.7550826790866</v>
      </c>
      <c r="J70" s="759">
        <v>8014.0339252860849</v>
      </c>
      <c r="K70" s="736">
        <v>8317.4262623381092</v>
      </c>
      <c r="L70" s="732">
        <v>8911.1184104484</v>
      </c>
      <c r="M70" s="21"/>
      <c r="T70" s="705"/>
      <c r="U70" s="705"/>
    </row>
    <row r="71" spans="1:21">
      <c r="A71" s="6"/>
      <c r="B71" s="199" t="s">
        <v>717</v>
      </c>
      <c r="C71" s="200" t="s">
        <v>718</v>
      </c>
      <c r="D71" s="201">
        <v>0.68564160000000007</v>
      </c>
      <c r="E71" s="202">
        <v>1.0424</v>
      </c>
      <c r="F71" s="760">
        <v>7238.5564270570958</v>
      </c>
      <c r="G71" s="727">
        <v>7238.5564270570958</v>
      </c>
      <c r="H71" s="727">
        <v>7238.5564270570958</v>
      </c>
      <c r="I71" s="727">
        <v>7430.5034090530962</v>
      </c>
      <c r="J71" s="738">
        <v>7622.4503910490967</v>
      </c>
      <c r="K71" s="739">
        <v>7814.3973730450971</v>
      </c>
      <c r="L71" s="761">
        <v>8109.9900938013552</v>
      </c>
      <c r="M71" s="24"/>
      <c r="T71" s="705"/>
      <c r="U71" s="705"/>
    </row>
    <row r="72" spans="1:21">
      <c r="A72" s="8"/>
      <c r="B72" s="183" t="s">
        <v>719</v>
      </c>
      <c r="C72" s="184" t="s">
        <v>720</v>
      </c>
      <c r="D72" s="185">
        <v>0.66648960000000002</v>
      </c>
      <c r="E72" s="186">
        <v>1.0134444444444446</v>
      </c>
      <c r="F72" s="712">
        <v>7054.9154566491088</v>
      </c>
      <c r="G72" s="713">
        <v>7054.9154566491088</v>
      </c>
      <c r="H72" s="713">
        <v>7054.9154566491088</v>
      </c>
      <c r="I72" s="713">
        <v>7241.5305780341077</v>
      </c>
      <c r="J72" s="713">
        <v>7428.1456994191076</v>
      </c>
      <c r="K72" s="714">
        <v>7614.7608208041092</v>
      </c>
      <c r="L72" s="723">
        <v>7902.5539252645958</v>
      </c>
      <c r="M72" s="22"/>
      <c r="T72" s="705"/>
      <c r="U72" s="705"/>
    </row>
    <row r="73" spans="1:21">
      <c r="A73" s="10"/>
      <c r="B73" s="183" t="s">
        <v>721</v>
      </c>
      <c r="C73" s="184" t="s">
        <v>722</v>
      </c>
      <c r="D73" s="185">
        <v>0.64733760000000007</v>
      </c>
      <c r="E73" s="186">
        <v>0.98448888888888886</v>
      </c>
      <c r="F73" s="712">
        <v>6871.27448624112</v>
      </c>
      <c r="G73" s="713">
        <v>6871.27448624112</v>
      </c>
      <c r="H73" s="713">
        <v>6871.27448624112</v>
      </c>
      <c r="I73" s="713">
        <v>7052.5577470151211</v>
      </c>
      <c r="J73" s="713">
        <v>7233.8410077891231</v>
      </c>
      <c r="K73" s="714">
        <v>7415.1242685631232</v>
      </c>
      <c r="L73" s="723">
        <v>7695.117756727841</v>
      </c>
      <c r="M73" s="23"/>
      <c r="T73" s="705"/>
      <c r="U73" s="705"/>
    </row>
    <row r="74" spans="1:21">
      <c r="A74" s="12"/>
      <c r="B74" s="183" t="s">
        <v>723</v>
      </c>
      <c r="C74" s="184" t="s">
        <v>724</v>
      </c>
      <c r="D74" s="185">
        <v>0.62818560000000001</v>
      </c>
      <c r="E74" s="186">
        <v>0.95553333333333335</v>
      </c>
      <c r="F74" s="712">
        <v>6687.6335158331322</v>
      </c>
      <c r="G74" s="713">
        <v>6687.6335158331322</v>
      </c>
      <c r="H74" s="713">
        <v>6687.6335158331322</v>
      </c>
      <c r="I74" s="713">
        <v>6863.5849159961299</v>
      </c>
      <c r="J74" s="713">
        <v>7039.5363161591322</v>
      </c>
      <c r="K74" s="714">
        <v>7215.4877163221317</v>
      </c>
      <c r="L74" s="723">
        <v>7487.6815881910861</v>
      </c>
      <c r="M74" s="9"/>
      <c r="T74" s="705"/>
      <c r="U74" s="705"/>
    </row>
    <row r="75" spans="1:21">
      <c r="A75" s="4"/>
      <c r="B75" s="183" t="s">
        <v>725</v>
      </c>
      <c r="C75" s="184" t="s">
        <v>726</v>
      </c>
      <c r="D75" s="185">
        <v>0.60903360000000006</v>
      </c>
      <c r="E75" s="186">
        <v>0.92657777777777783</v>
      </c>
      <c r="F75" s="712">
        <v>6447.3680079731575</v>
      </c>
      <c r="G75" s="713">
        <v>6447.3680079731575</v>
      </c>
      <c r="H75" s="713">
        <v>6447.3680079731575</v>
      </c>
      <c r="I75" s="713">
        <v>6617.9875475251583</v>
      </c>
      <c r="J75" s="713">
        <v>6788.6070870771573</v>
      </c>
      <c r="K75" s="714">
        <v>6959.2266266291563</v>
      </c>
      <c r="L75" s="723">
        <v>7221.1531265175754</v>
      </c>
      <c r="M75" s="42"/>
      <c r="T75" s="705"/>
      <c r="U75" s="705"/>
    </row>
    <row r="76" spans="1:21" ht="15.75" thickBot="1">
      <c r="A76" s="19"/>
      <c r="B76" s="207" t="s">
        <v>727</v>
      </c>
      <c r="C76" s="192" t="s">
        <v>728</v>
      </c>
      <c r="D76" s="193">
        <v>0.58988160000000012</v>
      </c>
      <c r="E76" s="194">
        <v>0.89762222222222232</v>
      </c>
      <c r="F76" s="762">
        <v>6263.7270375651688</v>
      </c>
      <c r="G76" s="731">
        <v>6263.7270375651688</v>
      </c>
      <c r="H76" s="731">
        <v>6263.7270375651688</v>
      </c>
      <c r="I76" s="731">
        <v>6429.014716506168</v>
      </c>
      <c r="J76" s="731">
        <v>6594.3023954471691</v>
      </c>
      <c r="K76" s="736">
        <v>6759.5900743881693</v>
      </c>
      <c r="L76" s="763">
        <v>7013.7169579808169</v>
      </c>
      <c r="M76" s="22"/>
      <c r="T76" s="705"/>
      <c r="U76" s="705"/>
    </row>
    <row r="77" spans="1:21">
      <c r="A77" s="19"/>
      <c r="B77" s="199" t="s">
        <v>729</v>
      </c>
      <c r="C77" s="200" t="s">
        <v>730</v>
      </c>
      <c r="D77" s="201">
        <v>0.57072960000000006</v>
      </c>
      <c r="E77" s="202">
        <v>0.8686666666666667</v>
      </c>
      <c r="F77" s="753">
        <v>6080.0860671571791</v>
      </c>
      <c r="G77" s="739">
        <v>6080.0860671571791</v>
      </c>
      <c r="H77" s="739">
        <v>6080.0860671571791</v>
      </c>
      <c r="I77" s="739">
        <v>6080.0860671571791</v>
      </c>
      <c r="J77" s="739">
        <v>6080.0860671571791</v>
      </c>
      <c r="K77" s="739">
        <v>6240.0418854871805</v>
      </c>
      <c r="L77" s="740">
        <v>6399.9977038171819</v>
      </c>
      <c r="M77" s="5"/>
      <c r="T77" s="705"/>
      <c r="U77" s="705"/>
    </row>
    <row r="78" spans="1:21">
      <c r="A78" s="12"/>
      <c r="B78" s="183" t="s">
        <v>731</v>
      </c>
      <c r="C78" s="184" t="s">
        <v>732</v>
      </c>
      <c r="D78" s="185">
        <v>0.5515776</v>
      </c>
      <c r="E78" s="186">
        <v>0.83971111111111107</v>
      </c>
      <c r="F78" s="729">
        <v>5896.445096749193</v>
      </c>
      <c r="G78" s="714">
        <v>5896.445096749193</v>
      </c>
      <c r="H78" s="714">
        <v>5896.445096749193</v>
      </c>
      <c r="I78" s="714">
        <v>5896.445096749193</v>
      </c>
      <c r="J78" s="714">
        <v>5896.445096749193</v>
      </c>
      <c r="K78" s="714">
        <v>6051.0690544681902</v>
      </c>
      <c r="L78" s="715">
        <v>6205.6930121871928</v>
      </c>
      <c r="M78" s="20"/>
      <c r="T78" s="705"/>
      <c r="U78" s="705"/>
    </row>
    <row r="79" spans="1:21">
      <c r="A79" s="10"/>
      <c r="B79" s="183" t="s">
        <v>733</v>
      </c>
      <c r="C79" s="184" t="s">
        <v>734</v>
      </c>
      <c r="D79" s="185">
        <v>0.53242559999999994</v>
      </c>
      <c r="E79" s="186">
        <v>0.81075555555555556</v>
      </c>
      <c r="F79" s="729">
        <v>5712.8041263412033</v>
      </c>
      <c r="G79" s="714">
        <v>5712.8041263412033</v>
      </c>
      <c r="H79" s="714">
        <v>5712.8041263412033</v>
      </c>
      <c r="I79" s="714">
        <v>5712.8041263412033</v>
      </c>
      <c r="J79" s="714">
        <v>5712.8041263412033</v>
      </c>
      <c r="K79" s="714">
        <v>5862.0962234492054</v>
      </c>
      <c r="L79" s="715">
        <v>6011.3883205572047</v>
      </c>
      <c r="M79" s="18"/>
      <c r="T79" s="705"/>
      <c r="U79" s="705"/>
    </row>
    <row r="80" spans="1:21">
      <c r="A80" s="19"/>
      <c r="B80" s="183" t="s">
        <v>735</v>
      </c>
      <c r="C80" s="184" t="s">
        <v>736</v>
      </c>
      <c r="D80" s="185">
        <v>0.51327360000000011</v>
      </c>
      <c r="E80" s="186">
        <v>0.78180000000000005</v>
      </c>
      <c r="F80" s="729">
        <v>5529.1631559332191</v>
      </c>
      <c r="G80" s="714">
        <v>5529.1631559332191</v>
      </c>
      <c r="H80" s="714">
        <v>5529.1631559332191</v>
      </c>
      <c r="I80" s="714">
        <v>5529.1631559332191</v>
      </c>
      <c r="J80" s="714">
        <v>5529.1631559332191</v>
      </c>
      <c r="K80" s="714">
        <v>5673.1233924302169</v>
      </c>
      <c r="L80" s="715">
        <v>5817.0836289272193</v>
      </c>
      <c r="M80" s="11"/>
      <c r="T80" s="705"/>
      <c r="U80" s="705"/>
    </row>
    <row r="81" spans="1:21">
      <c r="A81" s="4"/>
      <c r="B81" s="183" t="s">
        <v>737</v>
      </c>
      <c r="C81" s="184" t="s">
        <v>738</v>
      </c>
      <c r="D81" s="185">
        <v>0.49412160000000011</v>
      </c>
      <c r="E81" s="186">
        <v>0.75284444444444454</v>
      </c>
      <c r="F81" s="729">
        <v>5288.8976480732426</v>
      </c>
      <c r="G81" s="714">
        <v>5288.8976480732426</v>
      </c>
      <c r="H81" s="714">
        <v>5288.8976480732426</v>
      </c>
      <c r="I81" s="714">
        <v>5288.8976480732426</v>
      </c>
      <c r="J81" s="714">
        <v>5288.8976480732426</v>
      </c>
      <c r="K81" s="714">
        <v>5427.5260239592417</v>
      </c>
      <c r="L81" s="715">
        <v>5566.1543998452398</v>
      </c>
      <c r="M81" s="11"/>
      <c r="T81" s="705"/>
      <c r="U81" s="705"/>
    </row>
    <row r="82" spans="1:21" ht="15.75" thickBot="1">
      <c r="A82" s="10"/>
      <c r="B82" s="245" t="s">
        <v>739</v>
      </c>
      <c r="C82" s="246" t="s">
        <v>740</v>
      </c>
      <c r="D82" s="247">
        <v>0.47496960000000005</v>
      </c>
      <c r="E82" s="248">
        <v>0.72388888888888892</v>
      </c>
      <c r="F82" s="764">
        <v>5105.2566776652529</v>
      </c>
      <c r="G82" s="765">
        <v>5105.2566776652529</v>
      </c>
      <c r="H82" s="765">
        <v>5105.2566776652529</v>
      </c>
      <c r="I82" s="765">
        <v>5105.2566776652529</v>
      </c>
      <c r="J82" s="765">
        <v>5105.2566776652529</v>
      </c>
      <c r="K82" s="765">
        <v>5238.5531929402532</v>
      </c>
      <c r="L82" s="743">
        <v>5371.8497082152535</v>
      </c>
      <c r="M82" s="20"/>
      <c r="T82" s="705"/>
      <c r="U82" s="705"/>
    </row>
    <row r="83" spans="1:21">
      <c r="A83" s="12"/>
      <c r="B83" s="199" t="s">
        <v>741</v>
      </c>
      <c r="C83" s="200" t="s">
        <v>742</v>
      </c>
      <c r="D83" s="201">
        <v>0.45581760000000004</v>
      </c>
      <c r="E83" s="202">
        <v>0.69493333333333329</v>
      </c>
      <c r="F83" s="766">
        <v>4921.6157072572651</v>
      </c>
      <c r="G83" s="767">
        <v>4921.6157072572651</v>
      </c>
      <c r="H83" s="767">
        <v>4921.6157072572651</v>
      </c>
      <c r="I83" s="767">
        <v>4921.6157072572651</v>
      </c>
      <c r="J83" s="767">
        <v>4921.6157072572651</v>
      </c>
      <c r="K83" s="767">
        <v>4921.6157072572651</v>
      </c>
      <c r="L83" s="768">
        <v>4921.6157072572651</v>
      </c>
      <c r="M83" s="5"/>
      <c r="T83" s="705"/>
      <c r="U83" s="705"/>
    </row>
    <row r="84" spans="1:21">
      <c r="A84" s="10"/>
      <c r="B84" s="183" t="s">
        <v>743</v>
      </c>
      <c r="C84" s="184" t="s">
        <v>744</v>
      </c>
      <c r="D84" s="185">
        <v>0.43666559999999999</v>
      </c>
      <c r="E84" s="186">
        <v>0.66597777777777778</v>
      </c>
      <c r="F84" s="769">
        <v>4737.9747368492754</v>
      </c>
      <c r="G84" s="770">
        <v>4737.9747368492754</v>
      </c>
      <c r="H84" s="770">
        <v>4737.9747368492754</v>
      </c>
      <c r="I84" s="770">
        <v>4737.9747368492754</v>
      </c>
      <c r="J84" s="770">
        <v>4737.9747368492754</v>
      </c>
      <c r="K84" s="770">
        <v>4737.9747368492754</v>
      </c>
      <c r="L84" s="771">
        <v>4737.9747368492754</v>
      </c>
      <c r="M84" s="11"/>
      <c r="T84" s="705"/>
      <c r="U84" s="705"/>
    </row>
    <row r="85" spans="1:21">
      <c r="A85" s="12"/>
      <c r="B85" s="183" t="s">
        <v>745</v>
      </c>
      <c r="C85" s="184" t="s">
        <v>746</v>
      </c>
      <c r="D85" s="185">
        <v>0.41751360000000004</v>
      </c>
      <c r="E85" s="186">
        <v>0.63702222222222227</v>
      </c>
      <c r="F85" s="769">
        <v>4554.3337664412884</v>
      </c>
      <c r="G85" s="770">
        <v>4554.3337664412884</v>
      </c>
      <c r="H85" s="770">
        <v>4554.3337664412884</v>
      </c>
      <c r="I85" s="770">
        <v>4554.3337664412884</v>
      </c>
      <c r="J85" s="770">
        <v>4554.3337664412884</v>
      </c>
      <c r="K85" s="770">
        <v>4554.3337664412884</v>
      </c>
      <c r="L85" s="771">
        <v>4554.3337664412884</v>
      </c>
      <c r="M85" s="18"/>
      <c r="T85" s="705"/>
      <c r="U85" s="705"/>
    </row>
    <row r="86" spans="1:21">
      <c r="A86" s="12"/>
      <c r="B86" s="183" t="s">
        <v>747</v>
      </c>
      <c r="C86" s="184" t="s">
        <v>748</v>
      </c>
      <c r="D86" s="185">
        <v>0.39836160000000009</v>
      </c>
      <c r="E86" s="186">
        <v>0.60806666666666676</v>
      </c>
      <c r="F86" s="769">
        <v>4370.6927960333014</v>
      </c>
      <c r="G86" s="770">
        <v>4370.6927960333014</v>
      </c>
      <c r="H86" s="770">
        <v>4370.6927960333014</v>
      </c>
      <c r="I86" s="770">
        <v>4370.6927960333014</v>
      </c>
      <c r="J86" s="770">
        <v>4370.6927960333014</v>
      </c>
      <c r="K86" s="770">
        <v>4370.6927960333014</v>
      </c>
      <c r="L86" s="771">
        <v>4370.6927960333014</v>
      </c>
      <c r="M86" s="5"/>
      <c r="T86" s="705"/>
      <c r="U86" s="705"/>
    </row>
    <row r="87" spans="1:21">
      <c r="A87" s="19"/>
      <c r="B87" s="183" t="s">
        <v>749</v>
      </c>
      <c r="C87" s="184" t="s">
        <v>750</v>
      </c>
      <c r="D87" s="185">
        <v>0.37920960000000004</v>
      </c>
      <c r="E87" s="186">
        <v>0.57911111111111113</v>
      </c>
      <c r="F87" s="769">
        <v>4130.4272881733241</v>
      </c>
      <c r="G87" s="770">
        <v>4130.4272881733241</v>
      </c>
      <c r="H87" s="770">
        <v>4130.4272881733241</v>
      </c>
      <c r="I87" s="770">
        <v>4130.4272881733241</v>
      </c>
      <c r="J87" s="770">
        <v>4130.4272881733241</v>
      </c>
      <c r="K87" s="770">
        <v>4130.4272881733241</v>
      </c>
      <c r="L87" s="771">
        <v>4130.4272881733241</v>
      </c>
      <c r="M87" s="20"/>
      <c r="T87" s="705"/>
      <c r="U87" s="705"/>
    </row>
    <row r="88" spans="1:21" ht="15.75" thickBot="1">
      <c r="A88" s="4"/>
      <c r="B88" s="207" t="s">
        <v>751</v>
      </c>
      <c r="C88" s="192" t="s">
        <v>752</v>
      </c>
      <c r="D88" s="193">
        <v>0.36005760000000003</v>
      </c>
      <c r="E88" s="194">
        <v>0.55015555555555551</v>
      </c>
      <c r="F88" s="772">
        <v>3946.7863177653367</v>
      </c>
      <c r="G88" s="773">
        <v>3946.7863177653367</v>
      </c>
      <c r="H88" s="773">
        <v>3946.7863177653367</v>
      </c>
      <c r="I88" s="773">
        <v>3946.7863177653367</v>
      </c>
      <c r="J88" s="773">
        <v>3946.7863177653367</v>
      </c>
      <c r="K88" s="773">
        <v>3946.7863177653367</v>
      </c>
      <c r="L88" s="774">
        <v>3946.7863177653367</v>
      </c>
      <c r="M88" s="5"/>
      <c r="T88" s="705"/>
      <c r="U88" s="705"/>
    </row>
    <row r="89" spans="1:21">
      <c r="A89" s="19"/>
      <c r="B89" s="175" t="s">
        <v>753</v>
      </c>
      <c r="C89" s="176" t="s">
        <v>754</v>
      </c>
      <c r="D89" s="177">
        <v>0.34090560000000003</v>
      </c>
      <c r="E89" s="178">
        <v>0.5212</v>
      </c>
      <c r="F89" s="775">
        <v>3763.1453473573483</v>
      </c>
      <c r="G89" s="776">
        <v>3763.1453473573483</v>
      </c>
      <c r="H89" s="776">
        <v>3763.1453473573483</v>
      </c>
      <c r="I89" s="776">
        <v>3763.1453473573483</v>
      </c>
      <c r="J89" s="776">
        <v>3763.1453473573483</v>
      </c>
      <c r="K89" s="776">
        <v>3763.1453473573483</v>
      </c>
      <c r="L89" s="777">
        <v>3763.1453473573483</v>
      </c>
      <c r="M89" s="20"/>
      <c r="T89" s="705"/>
      <c r="U89" s="705"/>
    </row>
    <row r="90" spans="1:21">
      <c r="A90" s="12"/>
      <c r="B90" s="183" t="s">
        <v>755</v>
      </c>
      <c r="C90" s="184" t="s">
        <v>756</v>
      </c>
      <c r="D90" s="185">
        <v>0.32175359999999997</v>
      </c>
      <c r="E90" s="186">
        <v>0.49224444444444443</v>
      </c>
      <c r="F90" s="769">
        <v>3579.5043769493604</v>
      </c>
      <c r="G90" s="770">
        <v>3579.5043769493604</v>
      </c>
      <c r="H90" s="770">
        <v>3579.5043769493604</v>
      </c>
      <c r="I90" s="770">
        <v>3579.5043769493604</v>
      </c>
      <c r="J90" s="770">
        <v>3579.5043769493604</v>
      </c>
      <c r="K90" s="770">
        <v>3579.5043769493604</v>
      </c>
      <c r="L90" s="771">
        <v>3579.5043769493604</v>
      </c>
      <c r="M90" s="20"/>
      <c r="T90" s="705"/>
      <c r="U90" s="705"/>
    </row>
    <row r="91" spans="1:21" ht="15.75" thickBot="1">
      <c r="A91" s="12"/>
      <c r="B91" s="207" t="s">
        <v>757</v>
      </c>
      <c r="C91" s="192" t="s">
        <v>758</v>
      </c>
      <c r="D91" s="193">
        <v>0.30260160000000003</v>
      </c>
      <c r="E91" s="194">
        <v>0.46328888888888892</v>
      </c>
      <c r="F91" s="772">
        <v>3395.8634065413726</v>
      </c>
      <c r="G91" s="773">
        <v>3395.8634065413726</v>
      </c>
      <c r="H91" s="773">
        <v>3395.8634065413726</v>
      </c>
      <c r="I91" s="773">
        <v>3395.8634065413726</v>
      </c>
      <c r="J91" s="773">
        <v>3395.8634065413726</v>
      </c>
      <c r="K91" s="773">
        <v>3395.8634065413726</v>
      </c>
      <c r="L91" s="774">
        <v>3395.8634065413726</v>
      </c>
      <c r="M91" s="11"/>
      <c r="T91" s="705"/>
      <c r="U91" s="705"/>
    </row>
    <row r="92" spans="1:21" ht="15.75" thickBot="1">
      <c r="A92" s="19"/>
      <c r="B92" s="797" t="s">
        <v>1336</v>
      </c>
      <c r="C92" s="798"/>
      <c r="D92" s="798"/>
      <c r="E92" s="798"/>
      <c r="F92" s="798"/>
      <c r="G92" s="798"/>
      <c r="H92" s="798"/>
      <c r="I92" s="798"/>
      <c r="J92" s="798"/>
      <c r="K92" s="798"/>
      <c r="L92" s="799"/>
      <c r="M92" s="11"/>
    </row>
    <row r="93" spans="1:21">
      <c r="A93" s="19"/>
      <c r="B93" s="199" t="s">
        <v>759</v>
      </c>
      <c r="C93" s="200" t="s">
        <v>760</v>
      </c>
      <c r="D93" s="201">
        <v>2.1508896000000002</v>
      </c>
      <c r="E93" s="202">
        <v>3.3410000000000002</v>
      </c>
      <c r="F93" s="263">
        <v>30821.265754246771</v>
      </c>
      <c r="G93" s="264"/>
      <c r="H93" s="264"/>
      <c r="I93" s="297"/>
      <c r="J93" s="264"/>
      <c r="K93" s="264"/>
      <c r="L93" s="265"/>
      <c r="M93" s="5"/>
    </row>
    <row r="94" spans="1:21">
      <c r="A94" s="12"/>
      <c r="B94" s="183" t="s">
        <v>761</v>
      </c>
      <c r="C94" s="184" t="s">
        <v>762</v>
      </c>
      <c r="D94" s="185">
        <v>2.1269376000000002</v>
      </c>
      <c r="E94" s="186">
        <v>3.3038777777777781</v>
      </c>
      <c r="F94" s="266">
        <v>30514.703109807022</v>
      </c>
      <c r="G94" s="267"/>
      <c r="H94" s="267"/>
      <c r="I94" s="298"/>
      <c r="J94" s="267"/>
      <c r="K94" s="267"/>
      <c r="L94" s="268"/>
      <c r="M94" s="18"/>
    </row>
    <row r="95" spans="1:21">
      <c r="A95" s="37"/>
      <c r="B95" s="183" t="s">
        <v>763</v>
      </c>
      <c r="C95" s="184" t="s">
        <v>764</v>
      </c>
      <c r="D95" s="185">
        <v>2.1029856000000002</v>
      </c>
      <c r="E95" s="186">
        <v>3.2667555555555561</v>
      </c>
      <c r="F95" s="266">
        <v>30140.62622994752</v>
      </c>
      <c r="G95" s="267"/>
      <c r="H95" s="267"/>
      <c r="I95" s="298"/>
      <c r="J95" s="267"/>
      <c r="K95" s="267"/>
      <c r="L95" s="268"/>
      <c r="M95" s="11"/>
    </row>
    <row r="96" spans="1:21">
      <c r="A96" s="39"/>
      <c r="B96" s="183" t="s">
        <v>765</v>
      </c>
      <c r="C96" s="184" t="s">
        <v>766</v>
      </c>
      <c r="D96" s="185">
        <v>2.0790336000000003</v>
      </c>
      <c r="E96" s="186">
        <v>3.2296333333333331</v>
      </c>
      <c r="F96" s="266">
        <v>29834.063585507767</v>
      </c>
      <c r="G96" s="267"/>
      <c r="H96" s="267"/>
      <c r="I96" s="298"/>
      <c r="J96" s="267"/>
      <c r="K96" s="267"/>
      <c r="L96" s="268"/>
      <c r="M96" s="18"/>
    </row>
    <row r="97" spans="1:13">
      <c r="A97" s="8"/>
      <c r="B97" s="183" t="s">
        <v>767</v>
      </c>
      <c r="C97" s="184" t="s">
        <v>768</v>
      </c>
      <c r="D97" s="185">
        <v>2.0550816000000003</v>
      </c>
      <c r="E97" s="186">
        <v>3.1925111111111111</v>
      </c>
      <c r="F97" s="266">
        <v>29459.986705648258</v>
      </c>
      <c r="G97" s="267"/>
      <c r="H97" s="267"/>
      <c r="I97" s="298"/>
      <c r="J97" s="267"/>
      <c r="K97" s="267"/>
      <c r="L97" s="268"/>
      <c r="M97" s="5"/>
    </row>
    <row r="98" spans="1:13" ht="15.75" thickBot="1">
      <c r="A98" s="38"/>
      <c r="B98" s="207" t="s">
        <v>769</v>
      </c>
      <c r="C98" s="192" t="s">
        <v>770</v>
      </c>
      <c r="D98" s="193">
        <v>2.0311296000000003</v>
      </c>
      <c r="E98" s="194">
        <v>3.155388888888889</v>
      </c>
      <c r="F98" s="269">
        <v>29153.424061208512</v>
      </c>
      <c r="G98" s="270"/>
      <c r="H98" s="270"/>
      <c r="I98" s="299"/>
      <c r="J98" s="270"/>
      <c r="K98" s="270"/>
      <c r="L98" s="271"/>
      <c r="M98" s="20"/>
    </row>
    <row r="99" spans="1:13">
      <c r="A99" s="41"/>
      <c r="B99" s="199" t="s">
        <v>771</v>
      </c>
      <c r="C99" s="200" t="s">
        <v>772</v>
      </c>
      <c r="D99" s="201">
        <v>2.0071776000000003</v>
      </c>
      <c r="E99" s="202">
        <v>3.118266666666667</v>
      </c>
      <c r="F99" s="263">
        <v>26987.842016053</v>
      </c>
      <c r="G99" s="264">
        <v>29227.223472672998</v>
      </c>
      <c r="H99" s="264"/>
      <c r="I99" s="297"/>
      <c r="J99" s="264"/>
      <c r="K99" s="264"/>
      <c r="L99" s="265"/>
      <c r="M99" s="11"/>
    </row>
    <row r="100" spans="1:13">
      <c r="A100" s="6"/>
      <c r="B100" s="183" t="s">
        <v>773</v>
      </c>
      <c r="C100" s="184" t="s">
        <v>774</v>
      </c>
      <c r="D100" s="185">
        <v>1.9832256000000001</v>
      </c>
      <c r="E100" s="186">
        <v>3.0811444444444449</v>
      </c>
      <c r="F100" s="266">
        <v>26702.606814057246</v>
      </c>
      <c r="G100" s="267">
        <v>28915.328967622248</v>
      </c>
      <c r="H100" s="267"/>
      <c r="I100" s="298"/>
      <c r="J100" s="267"/>
      <c r="K100" s="267"/>
      <c r="L100" s="268"/>
      <c r="M100" s="11"/>
    </row>
    <row r="101" spans="1:13">
      <c r="A101" s="8"/>
      <c r="B101" s="183" t="s">
        <v>775</v>
      </c>
      <c r="C101" s="184" t="s">
        <v>776</v>
      </c>
      <c r="D101" s="185">
        <v>1.9592736000000002</v>
      </c>
      <c r="E101" s="186">
        <v>3.044022222222222</v>
      </c>
      <c r="F101" s="266">
        <v>26349.857376641747</v>
      </c>
      <c r="G101" s="267">
        <v>28535.920227151746</v>
      </c>
      <c r="H101" s="267"/>
      <c r="I101" s="298"/>
      <c r="J101" s="267"/>
      <c r="K101" s="267"/>
      <c r="L101" s="268"/>
      <c r="M101" s="20"/>
    </row>
    <row r="102" spans="1:13">
      <c r="A102" s="10"/>
      <c r="B102" s="183" t="s">
        <v>777</v>
      </c>
      <c r="C102" s="184" t="s">
        <v>778</v>
      </c>
      <c r="D102" s="185">
        <v>1.9353216000000002</v>
      </c>
      <c r="E102" s="186">
        <v>3.0068999999999999</v>
      </c>
      <c r="F102" s="266">
        <v>26064.622174645996</v>
      </c>
      <c r="G102" s="267">
        <v>28224.025722100992</v>
      </c>
      <c r="H102" s="267"/>
      <c r="I102" s="298"/>
      <c r="J102" s="267"/>
      <c r="K102" s="267"/>
      <c r="L102" s="268"/>
      <c r="M102" s="5"/>
    </row>
    <row r="103" spans="1:13">
      <c r="A103" s="12"/>
      <c r="B103" s="183" t="s">
        <v>779</v>
      </c>
      <c r="C103" s="184" t="s">
        <v>780</v>
      </c>
      <c r="D103" s="185">
        <v>1.9113696000000002</v>
      </c>
      <c r="E103" s="186">
        <v>2.9697777777777778</v>
      </c>
      <c r="F103" s="266">
        <v>25711.872737230493</v>
      </c>
      <c r="G103" s="267">
        <v>27844.616981630486</v>
      </c>
      <c r="H103" s="267"/>
      <c r="I103" s="298"/>
      <c r="J103" s="267"/>
      <c r="K103" s="267"/>
      <c r="L103" s="268"/>
      <c r="M103" s="18"/>
    </row>
    <row r="104" spans="1:13" ht="15.75" thickBot="1">
      <c r="A104" s="4"/>
      <c r="B104" s="207" t="s">
        <v>781</v>
      </c>
      <c r="C104" s="192" t="s">
        <v>782</v>
      </c>
      <c r="D104" s="193">
        <v>1.8874176</v>
      </c>
      <c r="E104" s="194">
        <v>2.9326555555555558</v>
      </c>
      <c r="F104" s="272">
        <v>25426.637535234742</v>
      </c>
      <c r="G104" s="273">
        <v>27532.72247657974</v>
      </c>
      <c r="H104" s="273"/>
      <c r="I104" s="300"/>
      <c r="J104" s="273"/>
      <c r="K104" s="273"/>
      <c r="L104" s="274"/>
      <c r="M104" s="20"/>
    </row>
    <row r="105" spans="1:13">
      <c r="A105" s="19"/>
      <c r="B105" s="199" t="s">
        <v>783</v>
      </c>
      <c r="C105" s="200" t="s">
        <v>784</v>
      </c>
      <c r="D105" s="201">
        <v>1.8634656000000001</v>
      </c>
      <c r="E105" s="202">
        <v>2.8955333333333333</v>
      </c>
      <c r="F105" s="263">
        <v>23681.057665333698</v>
      </c>
      <c r="G105" s="264">
        <v>25489.773225477231</v>
      </c>
      <c r="H105" s="264">
        <v>27153.313736109234</v>
      </c>
      <c r="I105" s="297"/>
      <c r="J105" s="264"/>
      <c r="K105" s="264"/>
      <c r="L105" s="265"/>
      <c r="M105" s="5"/>
    </row>
    <row r="106" spans="1:13">
      <c r="A106" s="19"/>
      <c r="B106" s="183" t="s">
        <v>785</v>
      </c>
      <c r="C106" s="184" t="s">
        <v>786</v>
      </c>
      <c r="D106" s="185">
        <v>1.8395136000000001</v>
      </c>
      <c r="E106" s="186">
        <v>2.8584111111111112</v>
      </c>
      <c r="F106" s="266">
        <v>23355.353504095187</v>
      </c>
      <c r="G106" s="267">
        <v>25136.561458450735</v>
      </c>
      <c r="H106" s="267">
        <v>26778.774526638736</v>
      </c>
      <c r="I106" s="298"/>
      <c r="J106" s="267"/>
      <c r="K106" s="267"/>
      <c r="L106" s="268"/>
      <c r="M106" s="5"/>
    </row>
    <row r="107" spans="1:13">
      <c r="A107" s="12"/>
      <c r="B107" s="183" t="s">
        <v>787</v>
      </c>
      <c r="C107" s="184" t="s">
        <v>788</v>
      </c>
      <c r="D107" s="185">
        <v>1.8155616000000001</v>
      </c>
      <c r="E107" s="186">
        <v>2.8212888888888887</v>
      </c>
      <c r="F107" s="266">
        <v>23083.872104993432</v>
      </c>
      <c r="G107" s="267">
        <v>24845.99439584398</v>
      </c>
      <c r="H107" s="267">
        <v>26466.880021587978</v>
      </c>
      <c r="I107" s="298"/>
      <c r="J107" s="267"/>
      <c r="K107" s="267"/>
      <c r="L107" s="268"/>
      <c r="M107" s="5"/>
    </row>
    <row r="108" spans="1:13">
      <c r="A108" s="10"/>
      <c r="B108" s="183" t="s">
        <v>789</v>
      </c>
      <c r="C108" s="184" t="s">
        <v>790</v>
      </c>
      <c r="D108" s="185">
        <v>1.7916096000000001</v>
      </c>
      <c r="E108" s="186">
        <v>2.7841666666666667</v>
      </c>
      <c r="F108" s="266">
        <v>22753.298412754913</v>
      </c>
      <c r="G108" s="267">
        <v>24487.913097817473</v>
      </c>
      <c r="H108" s="267">
        <v>26087.471281117472</v>
      </c>
      <c r="I108" s="298"/>
      <c r="J108" s="267"/>
      <c r="K108" s="267"/>
      <c r="L108" s="268"/>
      <c r="M108" s="18"/>
    </row>
    <row r="109" spans="1:13">
      <c r="A109" s="19"/>
      <c r="B109" s="183" t="s">
        <v>791</v>
      </c>
      <c r="C109" s="184" t="s">
        <v>792</v>
      </c>
      <c r="D109" s="185">
        <v>1.7676575999999999</v>
      </c>
      <c r="E109" s="186">
        <v>2.7470444444444446</v>
      </c>
      <c r="F109" s="266">
        <v>22481.817013653166</v>
      </c>
      <c r="G109" s="267">
        <v>24197.346035210718</v>
      </c>
      <c r="H109" s="267">
        <v>25775.576776066719</v>
      </c>
      <c r="I109" s="298"/>
      <c r="J109" s="267"/>
      <c r="K109" s="267"/>
      <c r="L109" s="268"/>
      <c r="M109" s="20"/>
    </row>
    <row r="110" spans="1:13" ht="15.75" thickBot="1">
      <c r="A110" s="4"/>
      <c r="B110" s="207" t="s">
        <v>793</v>
      </c>
      <c r="C110" s="192" t="s">
        <v>794</v>
      </c>
      <c r="D110" s="193">
        <v>1.7437056000000002</v>
      </c>
      <c r="E110" s="194">
        <v>2.7099222222222221</v>
      </c>
      <c r="F110" s="272">
        <v>22210.335614551412</v>
      </c>
      <c r="G110" s="273">
        <v>23906.778972603966</v>
      </c>
      <c r="H110" s="273">
        <v>25463.682271015969</v>
      </c>
      <c r="I110" s="300"/>
      <c r="J110" s="273"/>
      <c r="K110" s="273"/>
      <c r="L110" s="274"/>
      <c r="M110" s="20"/>
    </row>
    <row r="111" spans="1:13">
      <c r="A111" s="10"/>
      <c r="B111" s="199" t="s">
        <v>795</v>
      </c>
      <c r="C111" s="200" t="s">
        <v>796</v>
      </c>
      <c r="D111" s="201">
        <v>1.7197536</v>
      </c>
      <c r="E111" s="202">
        <v>2.6728000000000001</v>
      </c>
      <c r="F111" s="275">
        <v>20868.864477764047</v>
      </c>
      <c r="G111" s="276">
        <v>21901.667156490963</v>
      </c>
      <c r="H111" s="276">
        <v>23573.895888188192</v>
      </c>
      <c r="I111" s="301">
        <v>25109.471744156188</v>
      </c>
      <c r="J111" s="276"/>
      <c r="K111" s="276"/>
      <c r="L111" s="277"/>
      <c r="M111" s="5"/>
    </row>
    <row r="112" spans="1:13">
      <c r="A112" s="12"/>
      <c r="B112" s="183" t="s">
        <v>797</v>
      </c>
      <c r="C112" s="184" t="s">
        <v>798</v>
      </c>
      <c r="D112" s="185">
        <v>1.6958016</v>
      </c>
      <c r="E112" s="186">
        <v>2.6356777777777776</v>
      </c>
      <c r="F112" s="266">
        <v>20610.012174070183</v>
      </c>
      <c r="G112" s="267">
        <v>21629.651295066429</v>
      </c>
      <c r="H112" s="267">
        <v>23282.684878008971</v>
      </c>
      <c r="I112" s="298">
        <v>24796.933291532976</v>
      </c>
      <c r="J112" s="267"/>
      <c r="K112" s="267"/>
      <c r="L112" s="268"/>
      <c r="M112" s="18"/>
    </row>
    <row r="113" spans="1:13">
      <c r="A113" s="10"/>
      <c r="B113" s="183" t="s">
        <v>799</v>
      </c>
      <c r="C113" s="184" t="s">
        <v>800</v>
      </c>
      <c r="D113" s="185">
        <v>1.6718496000000003</v>
      </c>
      <c r="E113" s="186">
        <v>2.5985555555555555</v>
      </c>
      <c r="F113" s="266">
        <v>20293.799213937455</v>
      </c>
      <c r="G113" s="267">
        <v>21297.774940694359</v>
      </c>
      <c r="H113" s="267">
        <v>22923.081947349565</v>
      </c>
      <c r="I113" s="298">
        <v>24416.002918429564</v>
      </c>
      <c r="J113" s="267"/>
      <c r="K113" s="267"/>
      <c r="L113" s="268"/>
      <c r="M113" s="18"/>
    </row>
    <row r="114" spans="1:13">
      <c r="A114" s="12"/>
      <c r="B114" s="183" t="s">
        <v>801</v>
      </c>
      <c r="C114" s="184" t="s">
        <v>802</v>
      </c>
      <c r="D114" s="185">
        <v>1.6478976000000001</v>
      </c>
      <c r="E114" s="186">
        <v>2.5614333333333335</v>
      </c>
      <c r="F114" s="266">
        <v>20034.946910243587</v>
      </c>
      <c r="G114" s="267">
        <v>21025.759079269828</v>
      </c>
      <c r="H114" s="267">
        <v>22631.870937170348</v>
      </c>
      <c r="I114" s="298">
        <v>24103.464465806355</v>
      </c>
      <c r="J114" s="267"/>
      <c r="K114" s="267"/>
      <c r="L114" s="268"/>
      <c r="M114" s="11"/>
    </row>
    <row r="115" spans="1:13">
      <c r="A115" s="12"/>
      <c r="B115" s="183" t="s">
        <v>803</v>
      </c>
      <c r="C115" s="184" t="s">
        <v>804</v>
      </c>
      <c r="D115" s="185">
        <v>1.6239456000000001</v>
      </c>
      <c r="E115" s="186">
        <v>2.524311111111111</v>
      </c>
      <c r="F115" s="266">
        <v>19718.733950110862</v>
      </c>
      <c r="G115" s="267">
        <v>20693.882724897761</v>
      </c>
      <c r="H115" s="267">
        <v>22272.268006510934</v>
      </c>
      <c r="I115" s="298">
        <v>23722.534092702932</v>
      </c>
      <c r="J115" s="267"/>
      <c r="K115" s="267"/>
      <c r="L115" s="268"/>
      <c r="M115" s="20"/>
    </row>
    <row r="116" spans="1:13" ht="15.75" thickBot="1">
      <c r="A116" s="19"/>
      <c r="B116" s="207" t="s">
        <v>805</v>
      </c>
      <c r="C116" s="192" t="s">
        <v>806</v>
      </c>
      <c r="D116" s="193">
        <v>1.5999935999999999</v>
      </c>
      <c r="E116" s="194">
        <v>2.4871888888888889</v>
      </c>
      <c r="F116" s="269">
        <v>19459.881646416994</v>
      </c>
      <c r="G116" s="270">
        <v>20421.866863473224</v>
      </c>
      <c r="H116" s="270">
        <v>21981.056996331732</v>
      </c>
      <c r="I116" s="299">
        <v>23409.995640079727</v>
      </c>
      <c r="J116" s="270"/>
      <c r="K116" s="270"/>
      <c r="L116" s="271"/>
      <c r="M116" s="11"/>
    </row>
    <row r="117" spans="1:13">
      <c r="A117" s="4"/>
      <c r="B117" s="199" t="s">
        <v>807</v>
      </c>
      <c r="C117" s="200" t="s">
        <v>808</v>
      </c>
      <c r="D117" s="201">
        <v>1.5760416000000002</v>
      </c>
      <c r="E117" s="202">
        <v>2.4500666666666664</v>
      </c>
      <c r="F117" s="263">
        <v>18439.863085632267</v>
      </c>
      <c r="G117" s="264">
        <v>19143.668686284269</v>
      </c>
      <c r="H117" s="264">
        <v>20089.990509101161</v>
      </c>
      <c r="I117" s="297">
        <v>21973.356865998307</v>
      </c>
      <c r="J117" s="264"/>
      <c r="K117" s="264"/>
      <c r="L117" s="265"/>
      <c r="M117" s="11"/>
    </row>
    <row r="118" spans="1:13">
      <c r="A118" s="19"/>
      <c r="B118" s="183" t="s">
        <v>809</v>
      </c>
      <c r="C118" s="184" t="s">
        <v>810</v>
      </c>
      <c r="D118" s="185">
        <v>1.5520896000000002</v>
      </c>
      <c r="E118" s="186">
        <v>2.4129444444444443</v>
      </c>
      <c r="F118" s="266">
        <v>18191.674503160408</v>
      </c>
      <c r="G118" s="267">
        <v>18884.816382590408</v>
      </c>
      <c r="H118" s="267">
        <v>19817.97464767663</v>
      </c>
      <c r="I118" s="298">
        <v>21676.8139952081</v>
      </c>
      <c r="J118" s="267"/>
      <c r="K118" s="267"/>
      <c r="L118" s="268"/>
      <c r="M118" s="20"/>
    </row>
    <row r="119" spans="1:13">
      <c r="A119" s="12"/>
      <c r="B119" s="183" t="s">
        <v>811</v>
      </c>
      <c r="C119" s="184" t="s">
        <v>812</v>
      </c>
      <c r="D119" s="185">
        <v>1.5281376</v>
      </c>
      <c r="E119" s="186">
        <v>2.3758222222222223</v>
      </c>
      <c r="F119" s="266">
        <v>17886.125264249677</v>
      </c>
      <c r="G119" s="267">
        <v>18568.603422457683</v>
      </c>
      <c r="H119" s="267">
        <v>19486.098293304552</v>
      </c>
      <c r="I119" s="298">
        <v>21311.879203937682</v>
      </c>
      <c r="J119" s="267"/>
      <c r="K119" s="267"/>
      <c r="L119" s="268"/>
      <c r="M119" s="11"/>
    </row>
    <row r="120" spans="1:13">
      <c r="A120" s="12"/>
      <c r="B120" s="183" t="s">
        <v>813</v>
      </c>
      <c r="C120" s="184" t="s">
        <v>814</v>
      </c>
      <c r="D120" s="185">
        <v>1.5041856000000002</v>
      </c>
      <c r="E120" s="186">
        <v>2.3386999999999998</v>
      </c>
      <c r="F120" s="266">
        <v>17637.936681777817</v>
      </c>
      <c r="G120" s="267">
        <v>18309.751118763812</v>
      </c>
      <c r="H120" s="267">
        <v>19214.082431880026</v>
      </c>
      <c r="I120" s="298">
        <v>21015.336333147472</v>
      </c>
      <c r="J120" s="267"/>
      <c r="K120" s="267"/>
      <c r="L120" s="268"/>
      <c r="M120" s="5"/>
    </row>
    <row r="121" spans="1:13">
      <c r="A121" s="10"/>
      <c r="B121" s="183" t="s">
        <v>815</v>
      </c>
      <c r="C121" s="184" t="s">
        <v>816</v>
      </c>
      <c r="D121" s="185">
        <v>1.4802336</v>
      </c>
      <c r="E121" s="186">
        <v>2.3015777777777777</v>
      </c>
      <c r="F121" s="266">
        <v>17332.387442867082</v>
      </c>
      <c r="G121" s="267">
        <v>17993.538158631087</v>
      </c>
      <c r="H121" s="267">
        <v>18882.206077507955</v>
      </c>
      <c r="I121" s="298">
        <v>20650.401541877058</v>
      </c>
      <c r="J121" s="267"/>
      <c r="K121" s="267"/>
      <c r="L121" s="268"/>
      <c r="M121" s="18"/>
    </row>
    <row r="122" spans="1:13" ht="15.75" thickBot="1">
      <c r="A122" s="19"/>
      <c r="B122" s="207" t="s">
        <v>817</v>
      </c>
      <c r="C122" s="192" t="s">
        <v>818</v>
      </c>
      <c r="D122" s="193">
        <v>1.4562816000000001</v>
      </c>
      <c r="E122" s="194">
        <v>2.2644555555555557</v>
      </c>
      <c r="F122" s="272">
        <v>17084.198860395223</v>
      </c>
      <c r="G122" s="273">
        <v>17734.685854937223</v>
      </c>
      <c r="H122" s="273">
        <v>18610.190216083418</v>
      </c>
      <c r="I122" s="300">
        <v>20353.858671086848</v>
      </c>
      <c r="J122" s="273"/>
      <c r="K122" s="273"/>
      <c r="L122" s="274"/>
      <c r="M122" s="18"/>
    </row>
    <row r="123" spans="1:13">
      <c r="A123" s="4"/>
      <c r="B123" s="199" t="s">
        <v>819</v>
      </c>
      <c r="C123" s="200" t="s">
        <v>820</v>
      </c>
      <c r="D123" s="201">
        <v>1.4323296000000003</v>
      </c>
      <c r="E123" s="202">
        <v>2.2273333333333332</v>
      </c>
      <c r="F123" s="275">
        <v>16138.826348164494</v>
      </c>
      <c r="G123" s="276">
        <v>16778.649621484496</v>
      </c>
      <c r="H123" s="276">
        <v>17418.472894804494</v>
      </c>
      <c r="I123" s="301">
        <v>18278.313861711355</v>
      </c>
      <c r="J123" s="276">
        <v>19669.012243156427</v>
      </c>
      <c r="K123" s="276"/>
      <c r="L123" s="277"/>
      <c r="M123" s="20"/>
    </row>
    <row r="124" spans="1:13">
      <c r="A124" s="19"/>
      <c r="B124" s="183" t="s">
        <v>821</v>
      </c>
      <c r="C124" s="184" t="s">
        <v>822</v>
      </c>
      <c r="D124" s="185">
        <v>1.4083776000000001</v>
      </c>
      <c r="E124" s="186">
        <v>2.1902111111111111</v>
      </c>
      <c r="F124" s="266">
        <v>15901.301486914632</v>
      </c>
      <c r="G124" s="267">
        <v>16530.461039012629</v>
      </c>
      <c r="H124" s="267">
        <v>17159.62059111063</v>
      </c>
      <c r="I124" s="298">
        <v>18006.298000286824</v>
      </c>
      <c r="J124" s="267">
        <v>19377.801232977217</v>
      </c>
      <c r="K124" s="267"/>
      <c r="L124" s="268"/>
      <c r="M124" s="11"/>
    </row>
    <row r="125" spans="1:13">
      <c r="A125" s="19"/>
      <c r="B125" s="183" t="s">
        <v>823</v>
      </c>
      <c r="C125" s="184" t="s">
        <v>824</v>
      </c>
      <c r="D125" s="185">
        <v>1.3844256000000001</v>
      </c>
      <c r="E125" s="186">
        <v>2.1530888888888891</v>
      </c>
      <c r="F125" s="266">
        <v>15606.415969225904</v>
      </c>
      <c r="G125" s="267">
        <v>16224.911800101901</v>
      </c>
      <c r="H125" s="267">
        <v>16843.407630977901</v>
      </c>
      <c r="I125" s="298">
        <v>17674.421645914754</v>
      </c>
      <c r="J125" s="267">
        <v>19018.198302317811</v>
      </c>
      <c r="K125" s="267"/>
      <c r="L125" s="268"/>
      <c r="M125" s="11"/>
    </row>
    <row r="126" spans="1:13">
      <c r="A126" s="12"/>
      <c r="B126" s="183" t="s">
        <v>825</v>
      </c>
      <c r="C126" s="184" t="s">
        <v>826</v>
      </c>
      <c r="D126" s="185">
        <v>1.3604735999999999</v>
      </c>
      <c r="E126" s="186">
        <v>2.115966666666667</v>
      </c>
      <c r="F126" s="266">
        <v>15368.891107976044</v>
      </c>
      <c r="G126" s="267">
        <v>15976.72321763004</v>
      </c>
      <c r="H126" s="267">
        <v>16584.555327284041</v>
      </c>
      <c r="I126" s="298">
        <v>17402.40578449022</v>
      </c>
      <c r="J126" s="267">
        <v>18726.987292138594</v>
      </c>
      <c r="K126" s="267"/>
      <c r="L126" s="268"/>
      <c r="M126" s="20"/>
    </row>
    <row r="127" spans="1:13">
      <c r="A127" s="10"/>
      <c r="B127" s="183" t="s">
        <v>827</v>
      </c>
      <c r="C127" s="184" t="s">
        <v>828</v>
      </c>
      <c r="D127" s="185">
        <v>1.3365216000000002</v>
      </c>
      <c r="E127" s="186">
        <v>2.0788444444444445</v>
      </c>
      <c r="F127" s="266">
        <v>15074.005590287312</v>
      </c>
      <c r="G127" s="267">
        <v>15671.173978719315</v>
      </c>
      <c r="H127" s="267">
        <v>16268.34236715131</v>
      </c>
      <c r="I127" s="298">
        <v>17070.529430118149</v>
      </c>
      <c r="J127" s="267">
        <v>18367.38436147918</v>
      </c>
      <c r="K127" s="267"/>
      <c r="L127" s="268"/>
      <c r="M127" s="5"/>
    </row>
    <row r="128" spans="1:13" ht="15.75" thickBot="1">
      <c r="A128" s="10"/>
      <c r="B128" s="207" t="s">
        <v>829</v>
      </c>
      <c r="C128" s="192" t="s">
        <v>830</v>
      </c>
      <c r="D128" s="193">
        <v>1.3125696000000002</v>
      </c>
      <c r="E128" s="194">
        <v>2.0417222222222224</v>
      </c>
      <c r="F128" s="269">
        <v>14836.480729037452</v>
      </c>
      <c r="G128" s="270">
        <v>15422.985396247444</v>
      </c>
      <c r="H128" s="270">
        <v>16009.49006345745</v>
      </c>
      <c r="I128" s="299">
        <v>16798.513568693623</v>
      </c>
      <c r="J128" s="270">
        <v>18076.173351299967</v>
      </c>
      <c r="K128" s="270"/>
      <c r="L128" s="271"/>
      <c r="M128" s="18"/>
    </row>
    <row r="129" spans="1:21">
      <c r="A129" s="10"/>
      <c r="B129" s="199" t="s">
        <v>831</v>
      </c>
      <c r="C129" s="200" t="s">
        <v>832</v>
      </c>
      <c r="D129" s="201">
        <v>1.2886176</v>
      </c>
      <c r="E129" s="202">
        <v>2.0046000000000004</v>
      </c>
      <c r="F129" s="263">
        <v>14253.674738354723</v>
      </c>
      <c r="G129" s="264">
        <v>14541.595211348724</v>
      </c>
      <c r="H129" s="264">
        <v>15117.436157336722</v>
      </c>
      <c r="I129" s="297">
        <v>15693.277103324721</v>
      </c>
      <c r="J129" s="264">
        <v>16549.384704355904</v>
      </c>
      <c r="K129" s="264">
        <v>17716.570420640553</v>
      </c>
      <c r="L129" s="265"/>
      <c r="M129" s="21"/>
      <c r="T129" s="705"/>
    </row>
    <row r="130" spans="1:21">
      <c r="A130" s="19"/>
      <c r="B130" s="183" t="s">
        <v>833</v>
      </c>
      <c r="C130" s="184" t="s">
        <v>834</v>
      </c>
      <c r="D130" s="185">
        <v>1.2646656000000003</v>
      </c>
      <c r="E130" s="186">
        <v>1.9674777777777777</v>
      </c>
      <c r="F130" s="266">
        <v>14021.48173771586</v>
      </c>
      <c r="G130" s="267">
        <v>14304.070350098855</v>
      </c>
      <c r="H130" s="267">
        <v>14869.247574864859</v>
      </c>
      <c r="I130" s="298">
        <v>15434.424799630855</v>
      </c>
      <c r="J130" s="267">
        <v>16278.009466079257</v>
      </c>
      <c r="K130" s="267">
        <v>17425.35941046134</v>
      </c>
      <c r="L130" s="268"/>
      <c r="M130" s="22"/>
      <c r="T130" s="705"/>
    </row>
    <row r="131" spans="1:21">
      <c r="A131" s="19"/>
      <c r="B131" s="183" t="s">
        <v>835</v>
      </c>
      <c r="C131" s="184" t="s">
        <v>836</v>
      </c>
      <c r="D131" s="185">
        <v>1.2407136000000001</v>
      </c>
      <c r="E131" s="186">
        <v>1.9303555555555556</v>
      </c>
      <c r="F131" s="266">
        <v>13731.92808063813</v>
      </c>
      <c r="G131" s="267">
        <v>14009.184832410134</v>
      </c>
      <c r="H131" s="267">
        <v>14563.698335954128</v>
      </c>
      <c r="I131" s="298">
        <v>15118.211839498128</v>
      </c>
      <c r="J131" s="267">
        <v>15942.082497391963</v>
      </c>
      <c r="K131" s="267">
        <v>17065.75647980193</v>
      </c>
      <c r="L131" s="268"/>
      <c r="M131" s="23"/>
      <c r="T131" s="705"/>
    </row>
    <row r="132" spans="1:21">
      <c r="A132" s="12"/>
      <c r="B132" s="183" t="s">
        <v>837</v>
      </c>
      <c r="C132" s="184" t="s">
        <v>838</v>
      </c>
      <c r="D132" s="185">
        <v>1.2167616000000001</v>
      </c>
      <c r="E132" s="186">
        <v>1.8932333333333333</v>
      </c>
      <c r="F132" s="266">
        <v>13499.735079999264</v>
      </c>
      <c r="G132" s="267">
        <v>13771.659971160267</v>
      </c>
      <c r="H132" s="267">
        <v>14315.509753482263</v>
      </c>
      <c r="I132" s="298">
        <v>14859.359535804264</v>
      </c>
      <c r="J132" s="267">
        <v>15670.70725911531</v>
      </c>
      <c r="K132" s="267">
        <v>16774.545469622713</v>
      </c>
      <c r="L132" s="268"/>
      <c r="M132" s="22"/>
      <c r="T132" s="705"/>
    </row>
    <row r="133" spans="1:21">
      <c r="A133" s="19"/>
      <c r="B133" s="183" t="s">
        <v>839</v>
      </c>
      <c r="C133" s="184" t="s">
        <v>840</v>
      </c>
      <c r="D133" s="185">
        <v>1.1928096000000001</v>
      </c>
      <c r="E133" s="186">
        <v>1.8561111111111113</v>
      </c>
      <c r="F133" s="266">
        <v>13210.18142292154</v>
      </c>
      <c r="G133" s="267">
        <v>13476.774453471535</v>
      </c>
      <c r="H133" s="267">
        <v>14009.960514571538</v>
      </c>
      <c r="I133" s="298">
        <v>14543.146575671537</v>
      </c>
      <c r="J133" s="267">
        <v>15334.780290428011</v>
      </c>
      <c r="K133" s="267">
        <v>16414.942538963296</v>
      </c>
      <c r="L133" s="268"/>
      <c r="M133" s="24"/>
      <c r="T133" s="705"/>
    </row>
    <row r="134" spans="1:21" ht="15.75" thickBot="1">
      <c r="A134" s="10"/>
      <c r="B134" s="207" t="s">
        <v>841</v>
      </c>
      <c r="C134" s="192" t="s">
        <v>842</v>
      </c>
      <c r="D134" s="193">
        <v>1.1688576000000002</v>
      </c>
      <c r="E134" s="194">
        <v>1.818988888888889</v>
      </c>
      <c r="F134" s="272">
        <v>12977.988422282673</v>
      </c>
      <c r="G134" s="273">
        <v>13239.249592221677</v>
      </c>
      <c r="H134" s="273">
        <v>13761.771932099675</v>
      </c>
      <c r="I134" s="300">
        <v>14284.294271977675</v>
      </c>
      <c r="J134" s="273">
        <v>15063.40505215136</v>
      </c>
      <c r="K134" s="273">
        <v>16123.731528784092</v>
      </c>
      <c r="L134" s="274"/>
      <c r="M134" s="7"/>
      <c r="T134" s="705"/>
    </row>
    <row r="135" spans="1:21">
      <c r="A135" s="4"/>
      <c r="B135" s="199" t="s">
        <v>843</v>
      </c>
      <c r="C135" s="200" t="s">
        <v>844</v>
      </c>
      <c r="D135" s="201">
        <v>1.1449056000000002</v>
      </c>
      <c r="E135" s="202">
        <v>1.7818666666666667</v>
      </c>
      <c r="F135" s="275">
        <v>12432.505455876948</v>
      </c>
      <c r="G135" s="276">
        <v>12688.434765204946</v>
      </c>
      <c r="H135" s="276">
        <v>12944.364074532947</v>
      </c>
      <c r="I135" s="301">
        <v>13456.222693188944</v>
      </c>
      <c r="J135" s="276">
        <v>13712.152002516945</v>
      </c>
      <c r="K135" s="276">
        <v>14399.03125760375</v>
      </c>
      <c r="L135" s="277">
        <v>16266.257267310571</v>
      </c>
      <c r="M135" s="9"/>
      <c r="T135" s="705"/>
    </row>
    <row r="136" spans="1:21">
      <c r="A136" s="19"/>
      <c r="B136" s="183" t="s">
        <v>845</v>
      </c>
      <c r="C136" s="184" t="s">
        <v>846</v>
      </c>
      <c r="D136" s="185">
        <v>1.1209536</v>
      </c>
      <c r="E136" s="186">
        <v>1.7447444444444447</v>
      </c>
      <c r="F136" s="266">
        <v>12205.64431584908</v>
      </c>
      <c r="G136" s="267">
        <v>12456.241764566083</v>
      </c>
      <c r="H136" s="267">
        <v>12706.83921328308</v>
      </c>
      <c r="I136" s="298">
        <v>13208.034110717081</v>
      </c>
      <c r="J136" s="267">
        <v>13458.631559434081</v>
      </c>
      <c r="K136" s="267">
        <v>14132.347256790214</v>
      </c>
      <c r="L136" s="268">
        <v>15967.038667905319</v>
      </c>
      <c r="M136" s="11"/>
      <c r="T136" s="705"/>
    </row>
    <row r="137" spans="1:21">
      <c r="A137" s="4"/>
      <c r="B137" s="183" t="s">
        <v>847</v>
      </c>
      <c r="C137" s="184" t="s">
        <v>848</v>
      </c>
      <c r="D137" s="185">
        <v>1.0970016000000002</v>
      </c>
      <c r="E137" s="186">
        <v>1.7076222222222222</v>
      </c>
      <c r="F137" s="266">
        <v>11921.422519382359</v>
      </c>
      <c r="G137" s="267">
        <v>12166.688107488353</v>
      </c>
      <c r="H137" s="267">
        <v>12411.953695594355</v>
      </c>
      <c r="I137" s="298">
        <v>12902.484871806353</v>
      </c>
      <c r="J137" s="267">
        <v>13147.750459912357</v>
      </c>
      <c r="K137" s="267">
        <v>13805.802763029144</v>
      </c>
      <c r="L137" s="268">
        <v>15592.613315055451</v>
      </c>
      <c r="M137" s="18"/>
      <c r="T137" s="705"/>
    </row>
    <row r="138" spans="1:21">
      <c r="A138" s="10"/>
      <c r="B138" s="183" t="s">
        <v>849</v>
      </c>
      <c r="C138" s="184" t="s">
        <v>850</v>
      </c>
      <c r="D138" s="185">
        <v>1.0730496000000003</v>
      </c>
      <c r="E138" s="186">
        <v>1.6705000000000001</v>
      </c>
      <c r="F138" s="266">
        <v>11694.561379354491</v>
      </c>
      <c r="G138" s="267">
        <v>11934.495106849488</v>
      </c>
      <c r="H138" s="267">
        <v>12174.428834344491</v>
      </c>
      <c r="I138" s="298">
        <v>12654.29628933449</v>
      </c>
      <c r="J138" s="267">
        <v>12894.230016829491</v>
      </c>
      <c r="K138" s="267">
        <v>13539.118762215614</v>
      </c>
      <c r="L138" s="268">
        <v>15293.394715650194</v>
      </c>
      <c r="M138" s="5"/>
      <c r="T138" s="705"/>
    </row>
    <row r="139" spans="1:21">
      <c r="A139" s="12"/>
      <c r="B139" s="183" t="s">
        <v>851</v>
      </c>
      <c r="C139" s="184" t="s">
        <v>852</v>
      </c>
      <c r="D139" s="185">
        <v>1.0490976000000001</v>
      </c>
      <c r="E139" s="186">
        <v>1.633377777777778</v>
      </c>
      <c r="F139" s="266">
        <v>11410.339582887766</v>
      </c>
      <c r="G139" s="267">
        <v>11644.941449771763</v>
      </c>
      <c r="H139" s="267">
        <v>11879.543316655763</v>
      </c>
      <c r="I139" s="298">
        <v>12348.747050423763</v>
      </c>
      <c r="J139" s="267">
        <v>12583.34891730776</v>
      </c>
      <c r="K139" s="267">
        <v>13212.574268454546</v>
      </c>
      <c r="L139" s="268">
        <v>14918.969362800322</v>
      </c>
      <c r="M139" s="20"/>
      <c r="T139" s="705"/>
    </row>
    <row r="140" spans="1:21" ht="15.75" thickBot="1">
      <c r="A140" s="19"/>
      <c r="B140" s="207" t="s">
        <v>853</v>
      </c>
      <c r="C140" s="192" t="s">
        <v>854</v>
      </c>
      <c r="D140" s="193">
        <v>1.0251456000000001</v>
      </c>
      <c r="E140" s="194">
        <v>1.5962555555555555</v>
      </c>
      <c r="F140" s="269">
        <v>11183.478442859896</v>
      </c>
      <c r="G140" s="270">
        <v>11412.7484491329</v>
      </c>
      <c r="H140" s="270">
        <v>11642.018455405896</v>
      </c>
      <c r="I140" s="299">
        <v>12100.558467951898</v>
      </c>
      <c r="J140" s="270">
        <v>12329.828474224898</v>
      </c>
      <c r="K140" s="270">
        <v>12945.890267641009</v>
      </c>
      <c r="L140" s="271">
        <v>14619.750763395064</v>
      </c>
      <c r="M140" s="11"/>
      <c r="T140" s="705"/>
    </row>
    <row r="141" spans="1:21">
      <c r="A141" s="19"/>
      <c r="B141" s="199" t="s">
        <v>855</v>
      </c>
      <c r="C141" s="200" t="s">
        <v>856</v>
      </c>
      <c r="D141" s="201">
        <v>1.0011936000000001</v>
      </c>
      <c r="E141" s="202">
        <v>1.5591333333333335</v>
      </c>
      <c r="F141" s="263">
        <v>10451.380355069174</v>
      </c>
      <c r="G141" s="264">
        <v>10675.318500731175</v>
      </c>
      <c r="H141" s="264">
        <v>10899.256646393174</v>
      </c>
      <c r="I141" s="297">
        <v>11123.194792055174</v>
      </c>
      <c r="J141" s="264">
        <v>11347.132937717173</v>
      </c>
      <c r="K141" s="264">
        <v>11571.071083379173</v>
      </c>
      <c r="L141" s="265">
        <v>12457.695171248228</v>
      </c>
      <c r="M141" s="11"/>
      <c r="T141" s="705"/>
      <c r="U141" s="705"/>
    </row>
    <row r="142" spans="1:21">
      <c r="A142" s="12"/>
      <c r="B142" s="183" t="s">
        <v>857</v>
      </c>
      <c r="C142" s="184" t="s">
        <v>858</v>
      </c>
      <c r="D142" s="185">
        <v>0.97724160000000015</v>
      </c>
      <c r="E142" s="186">
        <v>1.522011111111111</v>
      </c>
      <c r="F142" s="266">
        <v>10235.182936263307</v>
      </c>
      <c r="G142" s="267">
        <v>10453.78922131431</v>
      </c>
      <c r="H142" s="267">
        <v>10672.395506365307</v>
      </c>
      <c r="I142" s="298">
        <v>10891.001791416309</v>
      </c>
      <c r="J142" s="267">
        <v>11109.608076467306</v>
      </c>
      <c r="K142" s="267">
        <v>11328.214361518307</v>
      </c>
      <c r="L142" s="268">
        <v>12196.98365419358</v>
      </c>
      <c r="M142" s="20"/>
      <c r="T142" s="705"/>
      <c r="U142" s="705"/>
    </row>
    <row r="143" spans="1:21">
      <c r="A143" s="10"/>
      <c r="B143" s="183" t="s">
        <v>859</v>
      </c>
      <c r="C143" s="184" t="s">
        <v>860</v>
      </c>
      <c r="D143" s="185">
        <v>0.95328960000000007</v>
      </c>
      <c r="E143" s="186">
        <v>1.4848888888888889</v>
      </c>
      <c r="F143" s="266">
        <v>9961.6248610185794</v>
      </c>
      <c r="G143" s="267">
        <v>10174.899285458578</v>
      </c>
      <c r="H143" s="267">
        <v>10388.173709898583</v>
      </c>
      <c r="I143" s="298">
        <v>10601.44813433858</v>
      </c>
      <c r="J143" s="267">
        <v>10814.72255877858</v>
      </c>
      <c r="K143" s="267">
        <v>11027.99698321858</v>
      </c>
      <c r="L143" s="268">
        <v>11871.720406728282</v>
      </c>
      <c r="M143" s="5"/>
      <c r="T143" s="705"/>
      <c r="U143" s="705"/>
    </row>
    <row r="144" spans="1:21">
      <c r="A144" s="4"/>
      <c r="B144" s="183" t="s">
        <v>861</v>
      </c>
      <c r="C144" s="184" t="s">
        <v>862</v>
      </c>
      <c r="D144" s="185">
        <v>0.9293376000000001</v>
      </c>
      <c r="E144" s="186">
        <v>1.4477666666666666</v>
      </c>
      <c r="F144" s="266">
        <v>9745.4274422127164</v>
      </c>
      <c r="G144" s="267">
        <v>9953.3700060417159</v>
      </c>
      <c r="H144" s="267">
        <v>10161.312569870715</v>
      </c>
      <c r="I144" s="298">
        <v>10369.255133699717</v>
      </c>
      <c r="J144" s="267">
        <v>10577.197697528718</v>
      </c>
      <c r="K144" s="267">
        <v>10785.140261357717</v>
      </c>
      <c r="L144" s="268">
        <v>11611.008889673634</v>
      </c>
      <c r="M144" s="18"/>
      <c r="T144" s="705"/>
      <c r="U144" s="705"/>
    </row>
    <row r="145" spans="1:21">
      <c r="A145" s="12"/>
      <c r="B145" s="183" t="s">
        <v>863</v>
      </c>
      <c r="C145" s="184" t="s">
        <v>864</v>
      </c>
      <c r="D145" s="185">
        <v>0.90538560000000001</v>
      </c>
      <c r="E145" s="186">
        <v>1.4106444444444444</v>
      </c>
      <c r="F145" s="266">
        <v>9471.8693669679869</v>
      </c>
      <c r="G145" s="267">
        <v>9674.480070185984</v>
      </c>
      <c r="H145" s="267">
        <v>9877.0907734039902</v>
      </c>
      <c r="I145" s="298">
        <v>10079.701476621985</v>
      </c>
      <c r="J145" s="267">
        <v>10282.312179839984</v>
      </c>
      <c r="K145" s="267">
        <v>10484.922883057989</v>
      </c>
      <c r="L145" s="268">
        <v>11285.745642208331</v>
      </c>
      <c r="M145" s="20"/>
      <c r="T145" s="705"/>
      <c r="U145" s="705"/>
    </row>
    <row r="146" spans="1:21" ht="15.75" thickBot="1">
      <c r="A146" s="10"/>
      <c r="B146" s="207" t="s">
        <v>865</v>
      </c>
      <c r="C146" s="192" t="s">
        <v>866</v>
      </c>
      <c r="D146" s="193">
        <v>0.88143360000000015</v>
      </c>
      <c r="E146" s="194">
        <v>1.3735222222222223</v>
      </c>
      <c r="F146" s="272">
        <v>9255.6719481621276</v>
      </c>
      <c r="G146" s="273">
        <v>9452.9507907691295</v>
      </c>
      <c r="H146" s="273">
        <v>9650.2296333761242</v>
      </c>
      <c r="I146" s="300">
        <v>9847.5084759831279</v>
      </c>
      <c r="J146" s="273">
        <v>10044.787318590126</v>
      </c>
      <c r="K146" s="273">
        <v>10242.066161197125</v>
      </c>
      <c r="L146" s="274">
        <v>11025.034125153687</v>
      </c>
      <c r="M146" s="5"/>
      <c r="T146" s="705"/>
      <c r="U146" s="705"/>
    </row>
    <row r="147" spans="1:21">
      <c r="A147" s="10"/>
      <c r="B147" s="199" t="s">
        <v>867</v>
      </c>
      <c r="C147" s="200" t="s">
        <v>868</v>
      </c>
      <c r="D147" s="201">
        <v>0.85748160000000018</v>
      </c>
      <c r="E147" s="202">
        <v>1.3364</v>
      </c>
      <c r="F147" s="275">
        <v>8982.1138729173963</v>
      </c>
      <c r="G147" s="276">
        <v>8982.1138729173963</v>
      </c>
      <c r="H147" s="276">
        <v>8982.1138729173963</v>
      </c>
      <c r="I147" s="301">
        <v>9174.0608549133995</v>
      </c>
      <c r="J147" s="276">
        <v>9366.0078369093972</v>
      </c>
      <c r="K147" s="276">
        <v>9557.9548189053949</v>
      </c>
      <c r="L147" s="277">
        <v>9749.9018009013998</v>
      </c>
      <c r="M147" s="5"/>
      <c r="T147" s="705"/>
      <c r="U147" s="705"/>
    </row>
    <row r="148" spans="1:21">
      <c r="A148" s="10"/>
      <c r="B148" s="183" t="s">
        <v>869</v>
      </c>
      <c r="C148" s="184" t="s">
        <v>870</v>
      </c>
      <c r="D148" s="185">
        <v>0.83352960000000009</v>
      </c>
      <c r="E148" s="186">
        <v>1.2992777777777778</v>
      </c>
      <c r="F148" s="266">
        <v>8765.9164541115315</v>
      </c>
      <c r="G148" s="267">
        <v>8765.9164541115315</v>
      </c>
      <c r="H148" s="267">
        <v>8765.9164541115315</v>
      </c>
      <c r="I148" s="298">
        <v>8952.5315754965322</v>
      </c>
      <c r="J148" s="267">
        <v>9139.1466968815312</v>
      </c>
      <c r="K148" s="267">
        <v>9325.7618182665356</v>
      </c>
      <c r="L148" s="268">
        <v>9512.3769396515308</v>
      </c>
      <c r="M148" s="5"/>
      <c r="T148" s="705"/>
      <c r="U148" s="705"/>
    </row>
    <row r="149" spans="1:21">
      <c r="A149" s="4"/>
      <c r="B149" s="183" t="s">
        <v>871</v>
      </c>
      <c r="C149" s="184" t="s">
        <v>872</v>
      </c>
      <c r="D149" s="185">
        <v>0.80957760000000012</v>
      </c>
      <c r="E149" s="186">
        <v>1.2621555555555555</v>
      </c>
      <c r="F149" s="266">
        <v>8492.3583788668057</v>
      </c>
      <c r="G149" s="267">
        <v>8492.3583788668057</v>
      </c>
      <c r="H149" s="267">
        <v>8492.3583788668057</v>
      </c>
      <c r="I149" s="298">
        <v>8673.6416396408058</v>
      </c>
      <c r="J149" s="267">
        <v>8854.924900414806</v>
      </c>
      <c r="K149" s="267">
        <v>9036.2081611888061</v>
      </c>
      <c r="L149" s="268">
        <v>9217.4914219628045</v>
      </c>
      <c r="M149" s="18"/>
      <c r="T149" s="705"/>
      <c r="U149" s="705"/>
    </row>
    <row r="150" spans="1:21">
      <c r="A150" s="12"/>
      <c r="B150" s="183" t="s">
        <v>873</v>
      </c>
      <c r="C150" s="184" t="s">
        <v>874</v>
      </c>
      <c r="D150" s="185">
        <v>0.78562560000000004</v>
      </c>
      <c r="E150" s="186">
        <v>1.2250333333333332</v>
      </c>
      <c r="F150" s="266">
        <v>8276.1609600609409</v>
      </c>
      <c r="G150" s="267">
        <v>8276.1609600609409</v>
      </c>
      <c r="H150" s="267">
        <v>8276.1609600609409</v>
      </c>
      <c r="I150" s="298">
        <v>8452.1123602239404</v>
      </c>
      <c r="J150" s="267">
        <v>8628.06376038694</v>
      </c>
      <c r="K150" s="267">
        <v>8804.0151605499395</v>
      </c>
      <c r="L150" s="268">
        <v>8979.9665607129409</v>
      </c>
      <c r="M150" s="20"/>
      <c r="T150" s="705"/>
      <c r="U150" s="705"/>
    </row>
    <row r="151" spans="1:21">
      <c r="A151" s="12"/>
      <c r="B151" s="183" t="s">
        <v>875</v>
      </c>
      <c r="C151" s="184" t="s">
        <v>876</v>
      </c>
      <c r="D151" s="185">
        <v>0.76167360000000017</v>
      </c>
      <c r="E151" s="186">
        <v>1.1879111111111111</v>
      </c>
      <c r="F151" s="266">
        <v>8002.6028848162141</v>
      </c>
      <c r="G151" s="267">
        <v>8002.6028848162141</v>
      </c>
      <c r="H151" s="267">
        <v>8002.6028848162141</v>
      </c>
      <c r="I151" s="298">
        <v>8173.2224243682149</v>
      </c>
      <c r="J151" s="267">
        <v>8343.8419639202148</v>
      </c>
      <c r="K151" s="267">
        <v>8514.4615034722174</v>
      </c>
      <c r="L151" s="268">
        <v>8685.0810430242127</v>
      </c>
      <c r="M151" s="20"/>
      <c r="T151" s="705"/>
      <c r="U151" s="705"/>
    </row>
    <row r="152" spans="1:21" ht="15.75" thickBot="1">
      <c r="A152" s="10"/>
      <c r="B152" s="207" t="s">
        <v>877</v>
      </c>
      <c r="C152" s="192" t="s">
        <v>878</v>
      </c>
      <c r="D152" s="193">
        <v>0.7377216000000002</v>
      </c>
      <c r="E152" s="194">
        <v>1.1507888888888889</v>
      </c>
      <c r="F152" s="269">
        <v>7786.405466010352</v>
      </c>
      <c r="G152" s="270">
        <v>7786.405466010352</v>
      </c>
      <c r="H152" s="270">
        <v>7786.405466010352</v>
      </c>
      <c r="I152" s="299">
        <v>7951.6931449513531</v>
      </c>
      <c r="J152" s="270">
        <v>8116.9808238923524</v>
      </c>
      <c r="K152" s="270">
        <v>8282.268502833349</v>
      </c>
      <c r="L152" s="271">
        <v>8447.556181774351</v>
      </c>
      <c r="M152" s="5"/>
      <c r="T152" s="705"/>
      <c r="U152" s="705"/>
    </row>
    <row r="153" spans="1:21">
      <c r="A153" s="4"/>
      <c r="B153" s="199" t="s">
        <v>879</v>
      </c>
      <c r="C153" s="200" t="s">
        <v>880</v>
      </c>
      <c r="D153" s="201">
        <v>0.71376960000000012</v>
      </c>
      <c r="E153" s="202">
        <v>1.1136666666666666</v>
      </c>
      <c r="F153" s="263">
        <v>7570.2080472044854</v>
      </c>
      <c r="G153" s="264">
        <v>7570.2080472044854</v>
      </c>
      <c r="H153" s="264">
        <v>7570.2080472044854</v>
      </c>
      <c r="I153" s="297">
        <v>7570.2080472044854</v>
      </c>
      <c r="J153" s="264">
        <v>7570.2080472044854</v>
      </c>
      <c r="K153" s="264">
        <v>7730.1638655344868</v>
      </c>
      <c r="L153" s="265">
        <v>7890.1196838644846</v>
      </c>
      <c r="M153" s="18"/>
      <c r="T153" s="705"/>
      <c r="U153" s="705"/>
    </row>
    <row r="154" spans="1:21">
      <c r="A154" s="4"/>
      <c r="B154" s="183" t="s">
        <v>881</v>
      </c>
      <c r="C154" s="184" t="s">
        <v>882</v>
      </c>
      <c r="D154" s="185">
        <v>0.68981760000000014</v>
      </c>
      <c r="E154" s="186">
        <v>1.0765444444444445</v>
      </c>
      <c r="F154" s="266">
        <v>7354.0106283986224</v>
      </c>
      <c r="G154" s="267">
        <v>7354.0106283986224</v>
      </c>
      <c r="H154" s="267">
        <v>7354.0106283986224</v>
      </c>
      <c r="I154" s="298">
        <v>7354.0106283986224</v>
      </c>
      <c r="J154" s="267">
        <v>7354.0106283986224</v>
      </c>
      <c r="K154" s="267">
        <v>7508.6345861176214</v>
      </c>
      <c r="L154" s="268">
        <v>7663.2585438366223</v>
      </c>
      <c r="M154" s="18"/>
      <c r="T154" s="705"/>
      <c r="U154" s="705"/>
    </row>
    <row r="155" spans="1:21">
      <c r="A155" s="19"/>
      <c r="B155" s="183" t="s">
        <v>883</v>
      </c>
      <c r="C155" s="184" t="s">
        <v>884</v>
      </c>
      <c r="D155" s="185">
        <v>0.66586560000000006</v>
      </c>
      <c r="E155" s="186">
        <v>1.0394222222222222</v>
      </c>
      <c r="F155" s="266">
        <v>7080.4525531538939</v>
      </c>
      <c r="G155" s="267">
        <v>7080.4525531538939</v>
      </c>
      <c r="H155" s="267">
        <v>7080.4525531538939</v>
      </c>
      <c r="I155" s="298">
        <v>7080.4525531538939</v>
      </c>
      <c r="J155" s="267">
        <v>7080.4525531538939</v>
      </c>
      <c r="K155" s="267">
        <v>7229.7446502618932</v>
      </c>
      <c r="L155" s="268">
        <v>7379.0367473698934</v>
      </c>
      <c r="M155" s="11"/>
      <c r="T155" s="705"/>
      <c r="U155" s="705"/>
    </row>
    <row r="156" spans="1:21">
      <c r="A156" s="12"/>
      <c r="B156" s="183" t="s">
        <v>885</v>
      </c>
      <c r="C156" s="184" t="s">
        <v>886</v>
      </c>
      <c r="D156" s="185">
        <v>0.64191360000000008</v>
      </c>
      <c r="E156" s="186">
        <v>1.0023000000000002</v>
      </c>
      <c r="F156" s="266">
        <v>6864.2551343480309</v>
      </c>
      <c r="G156" s="267">
        <v>6864.2551343480309</v>
      </c>
      <c r="H156" s="267">
        <v>6864.2551343480309</v>
      </c>
      <c r="I156" s="298">
        <v>6864.2551343480309</v>
      </c>
      <c r="J156" s="267">
        <v>6864.2551343480309</v>
      </c>
      <c r="K156" s="267">
        <v>7008.2153708450314</v>
      </c>
      <c r="L156" s="268">
        <v>7152.1756073420302</v>
      </c>
      <c r="M156" s="20"/>
      <c r="T156" s="705"/>
      <c r="U156" s="705"/>
    </row>
    <row r="157" spans="1:21">
      <c r="A157" s="19"/>
      <c r="B157" s="183" t="s">
        <v>887</v>
      </c>
      <c r="C157" s="184" t="s">
        <v>888</v>
      </c>
      <c r="D157" s="185">
        <v>0.61796160000000011</v>
      </c>
      <c r="E157" s="186">
        <v>0.9651777777777778</v>
      </c>
      <c r="F157" s="266">
        <v>6590.6970591033032</v>
      </c>
      <c r="G157" s="267">
        <v>6590.6970591033032</v>
      </c>
      <c r="H157" s="267">
        <v>6590.6970591033032</v>
      </c>
      <c r="I157" s="298">
        <v>6590.6970591033032</v>
      </c>
      <c r="J157" s="267">
        <v>6590.6970591033032</v>
      </c>
      <c r="K157" s="267">
        <v>6729.3254349893032</v>
      </c>
      <c r="L157" s="268">
        <v>6867.9538108753022</v>
      </c>
      <c r="M157" s="11"/>
      <c r="T157" s="705"/>
      <c r="U157" s="705"/>
    </row>
    <row r="158" spans="1:21" ht="15.75" thickBot="1">
      <c r="A158" s="19"/>
      <c r="B158" s="207" t="s">
        <v>889</v>
      </c>
      <c r="C158" s="192" t="s">
        <v>890</v>
      </c>
      <c r="D158" s="193">
        <v>0.59400960000000003</v>
      </c>
      <c r="E158" s="194">
        <v>0.92805555555555563</v>
      </c>
      <c r="F158" s="272">
        <v>6374.4996402974393</v>
      </c>
      <c r="G158" s="273">
        <v>6374.4996402974393</v>
      </c>
      <c r="H158" s="273">
        <v>6374.4996402974393</v>
      </c>
      <c r="I158" s="300">
        <v>6374.4996402974393</v>
      </c>
      <c r="J158" s="273">
        <v>6374.4996402974393</v>
      </c>
      <c r="K158" s="273">
        <v>6507.7961555724387</v>
      </c>
      <c r="L158" s="274">
        <v>6641.0926708474381</v>
      </c>
      <c r="M158" s="11"/>
      <c r="T158" s="705"/>
      <c r="U158" s="705"/>
    </row>
    <row r="159" spans="1:21">
      <c r="A159" s="12"/>
      <c r="B159" s="199" t="s">
        <v>891</v>
      </c>
      <c r="C159" s="200" t="s">
        <v>892</v>
      </c>
      <c r="D159" s="201">
        <v>0.57005760000000005</v>
      </c>
      <c r="E159" s="202">
        <v>0.89093333333333335</v>
      </c>
      <c r="F159" s="263">
        <v>6157.5661025046993</v>
      </c>
      <c r="G159" s="264">
        <v>6157.5661025046993</v>
      </c>
      <c r="H159" s="264">
        <v>6157.5661025046993</v>
      </c>
      <c r="I159" s="297">
        <v>6157.5661025046993</v>
      </c>
      <c r="J159" s="264">
        <v>6157.5661025046993</v>
      </c>
      <c r="K159" s="264">
        <v>6157.5661025046993</v>
      </c>
      <c r="L159" s="265">
        <v>6157.5661025046993</v>
      </c>
      <c r="M159" s="18"/>
      <c r="T159" s="705"/>
      <c r="U159" s="705"/>
    </row>
    <row r="160" spans="1:21">
      <c r="A160" s="19"/>
      <c r="B160" s="183" t="s">
        <v>893</v>
      </c>
      <c r="C160" s="184" t="s">
        <v>894</v>
      </c>
      <c r="D160" s="185">
        <v>0.54610559999999997</v>
      </c>
      <c r="E160" s="186">
        <v>0.85381111111111108</v>
      </c>
      <c r="F160" s="266">
        <v>5941.3686836988345</v>
      </c>
      <c r="G160" s="267">
        <v>5941.3686836988345</v>
      </c>
      <c r="H160" s="267">
        <v>5941.3686836988345</v>
      </c>
      <c r="I160" s="298">
        <v>5941.3686836988345</v>
      </c>
      <c r="J160" s="267">
        <v>5941.3686836988345</v>
      </c>
      <c r="K160" s="267">
        <v>5941.3686836988345</v>
      </c>
      <c r="L160" s="268">
        <v>5941.3686836988345</v>
      </c>
      <c r="M160" s="18"/>
      <c r="T160" s="705"/>
      <c r="U160" s="705"/>
    </row>
    <row r="161" spans="1:21" ht="15.75" thickBot="1">
      <c r="A161" s="53"/>
      <c r="B161" s="183" t="s">
        <v>895</v>
      </c>
      <c r="C161" s="184" t="s">
        <v>896</v>
      </c>
      <c r="D161" s="185">
        <v>0.52215360000000011</v>
      </c>
      <c r="E161" s="186">
        <v>0.81668888888888902</v>
      </c>
      <c r="F161" s="266">
        <v>5667.8106084541096</v>
      </c>
      <c r="G161" s="267">
        <v>5667.8106084541096</v>
      </c>
      <c r="H161" s="267">
        <v>5667.8106084541096</v>
      </c>
      <c r="I161" s="298">
        <v>5667.8106084541096</v>
      </c>
      <c r="J161" s="267">
        <v>5667.8106084541096</v>
      </c>
      <c r="K161" s="267">
        <v>5667.8106084541096</v>
      </c>
      <c r="L161" s="268">
        <v>5667.8106084541096</v>
      </c>
      <c r="M161" s="11"/>
      <c r="T161" s="705"/>
      <c r="U161" s="705"/>
    </row>
    <row r="162" spans="1:21">
      <c r="A162" s="38"/>
      <c r="B162" s="183" t="s">
        <v>897</v>
      </c>
      <c r="C162" s="184" t="s">
        <v>898</v>
      </c>
      <c r="D162" s="185">
        <v>0.49820160000000008</v>
      </c>
      <c r="E162" s="186">
        <v>0.77956666666666674</v>
      </c>
      <c r="F162" s="266">
        <v>5451.6131896482448</v>
      </c>
      <c r="G162" s="267">
        <v>5451.6131896482448</v>
      </c>
      <c r="H162" s="267">
        <v>5451.6131896482448</v>
      </c>
      <c r="I162" s="298">
        <v>5451.6131896482448</v>
      </c>
      <c r="J162" s="267">
        <v>5451.6131896482448</v>
      </c>
      <c r="K162" s="267">
        <v>5451.6131896482448</v>
      </c>
      <c r="L162" s="268">
        <v>5451.6131896482448</v>
      </c>
      <c r="M162" s="20"/>
      <c r="T162" s="705"/>
      <c r="U162" s="705"/>
    </row>
    <row r="163" spans="1:21">
      <c r="A163" s="41"/>
      <c r="B163" s="183" t="s">
        <v>899</v>
      </c>
      <c r="C163" s="184" t="s">
        <v>900</v>
      </c>
      <c r="D163" s="185">
        <v>0.47424960000000005</v>
      </c>
      <c r="E163" s="186">
        <v>0.74244444444444446</v>
      </c>
      <c r="F163" s="266">
        <v>5178.0551144035162</v>
      </c>
      <c r="G163" s="267">
        <v>5178.0551144035162</v>
      </c>
      <c r="H163" s="267">
        <v>5178.0551144035162</v>
      </c>
      <c r="I163" s="298">
        <v>5178.0551144035162</v>
      </c>
      <c r="J163" s="267">
        <v>5178.0551144035162</v>
      </c>
      <c r="K163" s="267">
        <v>5178.0551144035162</v>
      </c>
      <c r="L163" s="268">
        <v>5178.0551144035162</v>
      </c>
      <c r="M163" s="20"/>
      <c r="T163" s="705"/>
      <c r="U163" s="705"/>
    </row>
    <row r="164" spans="1:21" ht="15.75" thickBot="1">
      <c r="A164" s="6"/>
      <c r="B164" s="207" t="s">
        <v>901</v>
      </c>
      <c r="C164" s="192" t="s">
        <v>902</v>
      </c>
      <c r="D164" s="193">
        <v>0.45029760000000002</v>
      </c>
      <c r="E164" s="194">
        <v>0.70532222222222218</v>
      </c>
      <c r="F164" s="272">
        <v>4961.8576955976496</v>
      </c>
      <c r="G164" s="273">
        <v>4961.8576955976496</v>
      </c>
      <c r="H164" s="273">
        <v>4961.8576955976496</v>
      </c>
      <c r="I164" s="300">
        <v>4961.8576955976496</v>
      </c>
      <c r="J164" s="273">
        <v>4961.8576955976496</v>
      </c>
      <c r="K164" s="273">
        <v>4961.8576955976496</v>
      </c>
      <c r="L164" s="274">
        <v>4961.8576955976496</v>
      </c>
      <c r="M164" s="5"/>
      <c r="T164" s="705"/>
      <c r="U164" s="705"/>
    </row>
    <row r="165" spans="1:21">
      <c r="A165" s="8"/>
      <c r="B165" s="175" t="s">
        <v>903</v>
      </c>
      <c r="C165" s="176" t="s">
        <v>904</v>
      </c>
      <c r="D165" s="177">
        <v>0.42634559999999999</v>
      </c>
      <c r="E165" s="178">
        <v>0.66820000000000002</v>
      </c>
      <c r="F165" s="275">
        <v>4688.2996203529237</v>
      </c>
      <c r="G165" s="276">
        <v>4688.2996203529237</v>
      </c>
      <c r="H165" s="276">
        <v>4688.2996203529237</v>
      </c>
      <c r="I165" s="301">
        <v>4688.2996203529237</v>
      </c>
      <c r="J165" s="276">
        <v>4688.2996203529237</v>
      </c>
      <c r="K165" s="276">
        <v>4688.2996203529237</v>
      </c>
      <c r="L165" s="277">
        <v>4688.2996203529237</v>
      </c>
      <c r="M165" s="22"/>
      <c r="T165" s="705"/>
      <c r="U165" s="705"/>
    </row>
    <row r="166" spans="1:21">
      <c r="A166" s="10"/>
      <c r="B166" s="183" t="s">
        <v>905</v>
      </c>
      <c r="C166" s="184" t="s">
        <v>906</v>
      </c>
      <c r="D166" s="185">
        <v>0.40239360000000007</v>
      </c>
      <c r="E166" s="186">
        <v>0.63107777777777774</v>
      </c>
      <c r="F166" s="266">
        <v>4472.1022015470608</v>
      </c>
      <c r="G166" s="267">
        <v>4472.1022015470608</v>
      </c>
      <c r="H166" s="267">
        <v>4472.1022015470608</v>
      </c>
      <c r="I166" s="298">
        <v>4472.1022015470608</v>
      </c>
      <c r="J166" s="267">
        <v>4472.1022015470608</v>
      </c>
      <c r="K166" s="267">
        <v>4472.1022015470608</v>
      </c>
      <c r="L166" s="268">
        <v>4472.1022015470608</v>
      </c>
      <c r="M166" s="23"/>
      <c r="T166" s="705"/>
      <c r="U166" s="705"/>
    </row>
    <row r="167" spans="1:21" ht="15.75" thickBot="1">
      <c r="A167" s="12"/>
      <c r="B167" s="191" t="s">
        <v>907</v>
      </c>
      <c r="C167" s="192" t="s">
        <v>908</v>
      </c>
      <c r="D167" s="193">
        <v>0.37844160000000004</v>
      </c>
      <c r="E167" s="194">
        <v>0.59395555555555557</v>
      </c>
      <c r="F167" s="272">
        <v>4198.5441263023331</v>
      </c>
      <c r="G167" s="273">
        <v>4198.5441263023331</v>
      </c>
      <c r="H167" s="273">
        <v>4198.5441263023331</v>
      </c>
      <c r="I167" s="300">
        <v>4198.5441263023331</v>
      </c>
      <c r="J167" s="273">
        <v>4198.5441263023331</v>
      </c>
      <c r="K167" s="273">
        <v>4198.5441263023331</v>
      </c>
      <c r="L167" s="274">
        <v>4198.5441263023331</v>
      </c>
      <c r="M167" s="22"/>
      <c r="T167" s="705"/>
      <c r="U167" s="705"/>
    </row>
    <row r="168" spans="1:21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C587" sheet="1" objects="1" scenarios="1"/>
  <mergeCells count="15">
    <mergeCell ref="F6:L6"/>
    <mergeCell ref="B2:D2"/>
    <mergeCell ref="H2:L3"/>
    <mergeCell ref="B3:D3"/>
    <mergeCell ref="H4:L4"/>
    <mergeCell ref="H5:L5"/>
    <mergeCell ref="B16:L16"/>
    <mergeCell ref="B92:L92"/>
    <mergeCell ref="B9:L9"/>
    <mergeCell ref="B10:L10"/>
    <mergeCell ref="B12:B15"/>
    <mergeCell ref="C12:C15"/>
    <mergeCell ref="D12:D15"/>
    <mergeCell ref="E12:E15"/>
    <mergeCell ref="F12:L14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15"/>
  <sheetViews>
    <sheetView workbookViewId="0">
      <selection activeCell="S13" sqref="S13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5" max="15" width="10.5703125" style="705" bestFit="1" customWidth="1"/>
    <col min="16" max="21" width="9.140625" style="705"/>
  </cols>
  <sheetData>
    <row r="1" spans="1:13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 ht="10.5" customHeight="1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13" ht="17.25" customHeight="1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13" ht="10.5" customHeight="1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13" ht="12.75" customHeight="1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13" ht="12.75" customHeight="1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79"/>
    </row>
    <row r="7" spans="1:13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11" t="s">
        <v>1338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13" ht="27" customHeight="1" thickBot="1">
      <c r="A10" s="4"/>
      <c r="B10" s="814" t="s">
        <v>1339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13" ht="15" customHeight="1">
      <c r="A11" s="6"/>
      <c r="B11" s="817" t="s">
        <v>0</v>
      </c>
      <c r="C11" s="817" t="s">
        <v>1</v>
      </c>
      <c r="D11" s="817" t="s">
        <v>2</v>
      </c>
      <c r="E11" s="822" t="s">
        <v>3</v>
      </c>
      <c r="F11" s="825" t="s">
        <v>4</v>
      </c>
      <c r="G11" s="826"/>
      <c r="H11" s="826"/>
      <c r="I11" s="826"/>
      <c r="J11" s="826"/>
      <c r="K11" s="826"/>
      <c r="L11" s="827"/>
      <c r="M11" s="7"/>
    </row>
    <row r="12" spans="1:13">
      <c r="A12" s="8"/>
      <c r="B12" s="818"/>
      <c r="C12" s="818"/>
      <c r="D12" s="818"/>
      <c r="E12" s="823"/>
      <c r="F12" s="828"/>
      <c r="G12" s="829"/>
      <c r="H12" s="829"/>
      <c r="I12" s="829"/>
      <c r="J12" s="829"/>
      <c r="K12" s="829"/>
      <c r="L12" s="830"/>
      <c r="M12" s="9"/>
    </row>
    <row r="13" spans="1:13" ht="19.5" customHeight="1" thickBot="1">
      <c r="A13" s="10"/>
      <c r="B13" s="818"/>
      <c r="C13" s="818"/>
      <c r="D13" s="818"/>
      <c r="E13" s="823"/>
      <c r="F13" s="831"/>
      <c r="G13" s="832"/>
      <c r="H13" s="832"/>
      <c r="I13" s="832"/>
      <c r="J13" s="832"/>
      <c r="K13" s="832"/>
      <c r="L13" s="833"/>
      <c r="M13" s="11"/>
    </row>
    <row r="14" spans="1:13" ht="21.75" customHeight="1" thickBot="1">
      <c r="A14" s="12"/>
      <c r="B14" s="819"/>
      <c r="C14" s="819"/>
      <c r="D14" s="819"/>
      <c r="E14" s="824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7.25" customHeight="1" thickBot="1">
      <c r="A15" s="4"/>
      <c r="B15" s="836" t="s">
        <v>12</v>
      </c>
      <c r="C15" s="837"/>
      <c r="D15" s="837"/>
      <c r="E15" s="837"/>
      <c r="F15" s="837"/>
      <c r="G15" s="837"/>
      <c r="H15" s="837"/>
      <c r="I15" s="837"/>
      <c r="J15" s="837"/>
      <c r="K15" s="837"/>
      <c r="L15" s="838"/>
      <c r="M15" s="5"/>
    </row>
    <row r="16" spans="1:13">
      <c r="A16" s="19"/>
      <c r="B16" s="302" t="s">
        <v>13</v>
      </c>
      <c r="C16" s="303" t="s">
        <v>14</v>
      </c>
      <c r="D16" s="201">
        <v>2.496</v>
      </c>
      <c r="E16" s="202">
        <v>3.7330000000000001</v>
      </c>
      <c r="F16" s="304">
        <v>31659.465712242767</v>
      </c>
      <c r="G16" s="305"/>
      <c r="H16" s="306"/>
      <c r="I16" s="475"/>
      <c r="J16" s="306"/>
      <c r="K16" s="307"/>
      <c r="L16" s="308"/>
      <c r="M16" s="20"/>
    </row>
    <row r="17" spans="1:13">
      <c r="A17" s="19"/>
      <c r="B17" s="309" t="s">
        <v>15</v>
      </c>
      <c r="C17" s="310" t="s">
        <v>16</v>
      </c>
      <c r="D17" s="185">
        <v>2.4740000000000002</v>
      </c>
      <c r="E17" s="186">
        <v>3.7</v>
      </c>
      <c r="F17" s="311">
        <v>31405.031695209524</v>
      </c>
      <c r="G17" s="312"/>
      <c r="H17" s="313"/>
      <c r="I17" s="476"/>
      <c r="J17" s="313"/>
      <c r="K17" s="314"/>
      <c r="L17" s="315"/>
      <c r="M17" s="20"/>
    </row>
    <row r="18" spans="1:13">
      <c r="A18" s="19"/>
      <c r="B18" s="309" t="s">
        <v>17</v>
      </c>
      <c r="C18" s="310" t="s">
        <v>18</v>
      </c>
      <c r="D18" s="185">
        <v>2.452</v>
      </c>
      <c r="E18" s="186">
        <v>3.6669999999999998</v>
      </c>
      <c r="F18" s="311">
        <v>31082.405532673049</v>
      </c>
      <c r="G18" s="312"/>
      <c r="H18" s="313"/>
      <c r="I18" s="476"/>
      <c r="J18" s="313"/>
      <c r="K18" s="314"/>
      <c r="L18" s="315"/>
      <c r="M18" s="20"/>
    </row>
    <row r="19" spans="1:13">
      <c r="A19" s="19"/>
      <c r="B19" s="309" t="s">
        <v>19</v>
      </c>
      <c r="C19" s="310" t="s">
        <v>20</v>
      </c>
      <c r="D19" s="185">
        <v>2.4300000000000002</v>
      </c>
      <c r="E19" s="186">
        <v>3.6339999999999999</v>
      </c>
      <c r="F19" s="311">
        <v>30827.971515639802</v>
      </c>
      <c r="G19" s="312"/>
      <c r="H19" s="313"/>
      <c r="I19" s="476"/>
      <c r="J19" s="313"/>
      <c r="K19" s="314"/>
      <c r="L19" s="315"/>
      <c r="M19" s="20"/>
    </row>
    <row r="20" spans="1:13">
      <c r="A20" s="19"/>
      <c r="B20" s="309" t="s">
        <v>21</v>
      </c>
      <c r="C20" s="310" t="s">
        <v>22</v>
      </c>
      <c r="D20" s="185">
        <v>2.4079999999999999</v>
      </c>
      <c r="E20" s="186">
        <v>3.601</v>
      </c>
      <c r="F20" s="311">
        <v>30573.537498606565</v>
      </c>
      <c r="G20" s="312"/>
      <c r="H20" s="313"/>
      <c r="I20" s="476"/>
      <c r="J20" s="313"/>
      <c r="K20" s="314"/>
      <c r="L20" s="315"/>
      <c r="M20" s="20"/>
    </row>
    <row r="21" spans="1:13" ht="15.75" thickBot="1">
      <c r="A21" s="19"/>
      <c r="B21" s="316" t="s">
        <v>23</v>
      </c>
      <c r="C21" s="317" t="s">
        <v>24</v>
      </c>
      <c r="D21" s="193">
        <v>2.3860000000000001</v>
      </c>
      <c r="E21" s="194">
        <v>3.5680000000000001</v>
      </c>
      <c r="F21" s="318">
        <v>30319.103481573326</v>
      </c>
      <c r="G21" s="319"/>
      <c r="H21" s="320"/>
      <c r="I21" s="477"/>
      <c r="J21" s="320"/>
      <c r="K21" s="321"/>
      <c r="L21" s="322"/>
      <c r="M21" s="20"/>
    </row>
    <row r="22" spans="1:13">
      <c r="A22" s="19"/>
      <c r="B22" s="302" t="s">
        <v>25</v>
      </c>
      <c r="C22" s="303" t="s">
        <v>26</v>
      </c>
      <c r="D22" s="201">
        <v>2.3644851999999998</v>
      </c>
      <c r="E22" s="202">
        <v>3.5369999999999999</v>
      </c>
      <c r="F22" s="323">
        <v>27711.625786808629</v>
      </c>
      <c r="G22" s="324">
        <v>31742.845533565909</v>
      </c>
      <c r="H22" s="325"/>
      <c r="I22" s="478"/>
      <c r="J22" s="325"/>
      <c r="K22" s="324"/>
      <c r="L22" s="326"/>
      <c r="M22" s="20"/>
    </row>
    <row r="23" spans="1:13">
      <c r="A23" s="19"/>
      <c r="B23" s="309" t="s">
        <v>27</v>
      </c>
      <c r="C23" s="310" t="s">
        <v>28</v>
      </c>
      <c r="D23" s="185">
        <v>2.3425511999999999</v>
      </c>
      <c r="E23" s="186">
        <v>3.5042499999999994</v>
      </c>
      <c r="F23" s="327">
        <v>27477.419229425588</v>
      </c>
      <c r="G23" s="328">
        <v>31472.50010032978</v>
      </c>
      <c r="H23" s="329"/>
      <c r="I23" s="479"/>
      <c r="J23" s="325"/>
      <c r="K23" s="328"/>
      <c r="L23" s="326"/>
      <c r="M23" s="11"/>
    </row>
    <row r="24" spans="1:13">
      <c r="A24" s="12"/>
      <c r="B24" s="309" t="s">
        <v>29</v>
      </c>
      <c r="C24" s="310" t="s">
        <v>30</v>
      </c>
      <c r="D24" s="185">
        <v>2.3206172</v>
      </c>
      <c r="E24" s="186">
        <v>3.4714999999999994</v>
      </c>
      <c r="F24" s="327">
        <v>27178.885101278604</v>
      </c>
      <c r="G24" s="328">
        <v>31133.941606795641</v>
      </c>
      <c r="H24" s="329"/>
      <c r="I24" s="479"/>
      <c r="J24" s="325"/>
      <c r="K24" s="328"/>
      <c r="L24" s="326"/>
      <c r="M24" s="11"/>
    </row>
    <row r="25" spans="1:13">
      <c r="A25" s="10"/>
      <c r="B25" s="309" t="s">
        <v>31</v>
      </c>
      <c r="C25" s="310" t="s">
        <v>32</v>
      </c>
      <c r="D25" s="185">
        <v>2.2986832000000001</v>
      </c>
      <c r="E25" s="186">
        <v>3.4387500000000002</v>
      </c>
      <c r="F25" s="327">
        <v>26944.678543895559</v>
      </c>
      <c r="G25" s="328">
        <v>30863.59617355953</v>
      </c>
      <c r="H25" s="329"/>
      <c r="I25" s="479"/>
      <c r="J25" s="325"/>
      <c r="K25" s="328"/>
      <c r="L25" s="326"/>
      <c r="M25" s="20"/>
    </row>
    <row r="26" spans="1:13">
      <c r="A26" s="19"/>
      <c r="B26" s="309" t="s">
        <v>33</v>
      </c>
      <c r="C26" s="310" t="s">
        <v>34</v>
      </c>
      <c r="D26" s="185">
        <v>2.2767492000000003</v>
      </c>
      <c r="E26" s="186">
        <v>3.4059999999999997</v>
      </c>
      <c r="F26" s="327">
        <v>26710.471986512523</v>
      </c>
      <c r="G26" s="328">
        <v>30593.250740323401</v>
      </c>
      <c r="H26" s="329"/>
      <c r="I26" s="479"/>
      <c r="J26" s="325"/>
      <c r="K26" s="328"/>
      <c r="L26" s="326"/>
      <c r="M26" s="5"/>
    </row>
    <row r="27" spans="1:13" ht="15.75" thickBot="1">
      <c r="A27" s="4"/>
      <c r="B27" s="316" t="s">
        <v>35</v>
      </c>
      <c r="C27" s="317" t="s">
        <v>36</v>
      </c>
      <c r="D27" s="193">
        <v>2.2548151999999999</v>
      </c>
      <c r="E27" s="194">
        <v>3.3732499999999996</v>
      </c>
      <c r="F27" s="330">
        <v>26476.265429129482</v>
      </c>
      <c r="G27" s="331">
        <v>30322.90530708728</v>
      </c>
      <c r="H27" s="332"/>
      <c r="I27" s="480"/>
      <c r="J27" s="333"/>
      <c r="K27" s="331"/>
      <c r="L27" s="334"/>
      <c r="M27" s="18"/>
    </row>
    <row r="28" spans="1:13">
      <c r="A28" s="10"/>
      <c r="B28" s="335" t="s">
        <v>37</v>
      </c>
      <c r="C28" s="200" t="s">
        <v>38</v>
      </c>
      <c r="D28" s="201">
        <v>2.2328812</v>
      </c>
      <c r="E28" s="202">
        <v>3.3404999999999991</v>
      </c>
      <c r="F28" s="323">
        <v>25145.443736900444</v>
      </c>
      <c r="G28" s="325">
        <v>26762.714469313152</v>
      </c>
      <c r="H28" s="325">
        <v>30052.559873851162</v>
      </c>
      <c r="I28" s="481"/>
      <c r="J28" s="325"/>
      <c r="K28" s="337"/>
      <c r="L28" s="326"/>
      <c r="M28" s="21"/>
    </row>
    <row r="29" spans="1:13">
      <c r="A29" s="12"/>
      <c r="B29" s="338" t="s">
        <v>39</v>
      </c>
      <c r="C29" s="184" t="s">
        <v>40</v>
      </c>
      <c r="D29" s="185">
        <v>2.2109472000000001</v>
      </c>
      <c r="E29" s="186">
        <v>3.3077499999999995</v>
      </c>
      <c r="F29" s="327">
        <v>24921.988308290402</v>
      </c>
      <c r="G29" s="329">
        <v>26524.622422396038</v>
      </c>
      <c r="H29" s="329">
        <v>29782.214440615047</v>
      </c>
      <c r="I29" s="482"/>
      <c r="J29" s="329"/>
      <c r="K29" s="339"/>
      <c r="L29" s="340"/>
      <c r="M29" s="22"/>
    </row>
    <row r="30" spans="1:13">
      <c r="A30" s="10"/>
      <c r="B30" s="338" t="s">
        <v>41</v>
      </c>
      <c r="C30" s="184" t="s">
        <v>42</v>
      </c>
      <c r="D30" s="185">
        <v>2.1890132000000002</v>
      </c>
      <c r="E30" s="186">
        <v>3.2749999999999999</v>
      </c>
      <c r="F30" s="327">
        <v>24634.205308916429</v>
      </c>
      <c r="G30" s="329">
        <v>26218.31731518091</v>
      </c>
      <c r="H30" s="329">
        <v>29443.655947080908</v>
      </c>
      <c r="I30" s="482"/>
      <c r="J30" s="329"/>
      <c r="K30" s="339"/>
      <c r="L30" s="340"/>
      <c r="M30" s="23"/>
    </row>
    <row r="31" spans="1:13">
      <c r="A31" s="12"/>
      <c r="B31" s="338" t="s">
        <v>43</v>
      </c>
      <c r="C31" s="184" t="s">
        <v>44</v>
      </c>
      <c r="D31" s="185">
        <v>2.1670791999999999</v>
      </c>
      <c r="E31" s="186">
        <v>3.2422499999999999</v>
      </c>
      <c r="F31" s="327">
        <v>24410.749880306383</v>
      </c>
      <c r="G31" s="329">
        <v>25980.225268263788</v>
      </c>
      <c r="H31" s="329">
        <v>29173.310513844783</v>
      </c>
      <c r="I31" s="482"/>
      <c r="J31" s="329"/>
      <c r="K31" s="339"/>
      <c r="L31" s="340"/>
      <c r="M31" s="22"/>
    </row>
    <row r="32" spans="1:13">
      <c r="A32" s="12"/>
      <c r="B32" s="341" t="s">
        <v>45</v>
      </c>
      <c r="C32" s="176" t="s">
        <v>46</v>
      </c>
      <c r="D32" s="185">
        <v>2.1451452</v>
      </c>
      <c r="E32" s="186">
        <v>3.2094999999999998</v>
      </c>
      <c r="F32" s="323">
        <v>24187.294451696351</v>
      </c>
      <c r="G32" s="325">
        <v>25742.133221346667</v>
      </c>
      <c r="H32" s="325">
        <v>28902.965080608668</v>
      </c>
      <c r="I32" s="483"/>
      <c r="J32" s="325"/>
      <c r="K32" s="337"/>
      <c r="L32" s="326"/>
      <c r="M32" s="24"/>
    </row>
    <row r="33" spans="1:13" ht="15.75" thickBot="1">
      <c r="A33" s="19"/>
      <c r="B33" s="342" t="s">
        <v>47</v>
      </c>
      <c r="C33" s="192" t="s">
        <v>48</v>
      </c>
      <c r="D33" s="193">
        <v>2.1232112000000001</v>
      </c>
      <c r="E33" s="194">
        <v>3.1767499999999993</v>
      </c>
      <c r="F33" s="343">
        <v>23899.51145232236</v>
      </c>
      <c r="G33" s="344">
        <v>25435.828114131524</v>
      </c>
      <c r="H33" s="344">
        <v>28564.406587074525</v>
      </c>
      <c r="I33" s="484"/>
      <c r="J33" s="344"/>
      <c r="K33" s="345"/>
      <c r="L33" s="346"/>
      <c r="M33" s="7"/>
    </row>
    <row r="34" spans="1:13">
      <c r="A34" s="4"/>
      <c r="B34" s="335" t="s">
        <v>49</v>
      </c>
      <c r="C34" s="200" t="s">
        <v>50</v>
      </c>
      <c r="D34" s="201">
        <v>2.1012771999999997</v>
      </c>
      <c r="E34" s="202">
        <v>3.1439999999999997</v>
      </c>
      <c r="F34" s="347">
        <v>22127.893480400322</v>
      </c>
      <c r="G34" s="348">
        <v>23649.573523902414</v>
      </c>
      <c r="H34" s="348">
        <v>25197.736067214402</v>
      </c>
      <c r="I34" s="485">
        <v>28294.061153838407</v>
      </c>
      <c r="J34" s="348"/>
      <c r="K34" s="349"/>
      <c r="L34" s="350"/>
      <c r="M34" s="9"/>
    </row>
    <row r="35" spans="1:13">
      <c r="A35" s="19"/>
      <c r="B35" s="338" t="s">
        <v>51</v>
      </c>
      <c r="C35" s="184" t="s">
        <v>52</v>
      </c>
      <c r="D35" s="185">
        <v>2.0793432000000003</v>
      </c>
      <c r="E35" s="186">
        <v>3.1112500000000001</v>
      </c>
      <c r="F35" s="327">
        <v>21920.564744949788</v>
      </c>
      <c r="G35" s="329">
        <v>23427.60817014478</v>
      </c>
      <c r="H35" s="329">
        <v>24959.644020297284</v>
      </c>
      <c r="I35" s="486">
        <v>28023.715720602289</v>
      </c>
      <c r="J35" s="329"/>
      <c r="K35" s="339"/>
      <c r="L35" s="340"/>
      <c r="M35" s="11"/>
    </row>
    <row r="36" spans="1:13">
      <c r="A36" s="12"/>
      <c r="B36" s="338" t="s">
        <v>53</v>
      </c>
      <c r="C36" s="184" t="s">
        <v>54</v>
      </c>
      <c r="D36" s="185">
        <v>2.0574091999999999</v>
      </c>
      <c r="E36" s="186">
        <v>3.0784999999999996</v>
      </c>
      <c r="F36" s="327">
        <v>21648.908438735303</v>
      </c>
      <c r="G36" s="329">
        <v>23137.429756089139</v>
      </c>
      <c r="H36" s="329">
        <v>24653.338913082142</v>
      </c>
      <c r="I36" s="486">
        <v>27685.157227068143</v>
      </c>
      <c r="J36" s="329"/>
      <c r="K36" s="339"/>
      <c r="L36" s="340"/>
      <c r="M36" s="18"/>
    </row>
    <row r="37" spans="1:13">
      <c r="A37" s="12"/>
      <c r="B37" s="338" t="s">
        <v>55</v>
      </c>
      <c r="C37" s="184" t="s">
        <v>56</v>
      </c>
      <c r="D37" s="185">
        <v>2.0354752</v>
      </c>
      <c r="E37" s="186">
        <v>3.04575</v>
      </c>
      <c r="F37" s="327">
        <v>21441.579703284762</v>
      </c>
      <c r="G37" s="329">
        <v>22915.46440233152</v>
      </c>
      <c r="H37" s="329">
        <v>24415.246866165027</v>
      </c>
      <c r="I37" s="486">
        <v>27414.811793832017</v>
      </c>
      <c r="J37" s="329"/>
      <c r="K37" s="339"/>
      <c r="L37" s="340"/>
      <c r="M37" s="5"/>
    </row>
    <row r="38" spans="1:13">
      <c r="A38" s="10"/>
      <c r="B38" s="338" t="s">
        <v>57</v>
      </c>
      <c r="C38" s="184" t="s">
        <v>58</v>
      </c>
      <c r="D38" s="185">
        <v>2.0135412000000001</v>
      </c>
      <c r="E38" s="186">
        <v>3.0129999999999995</v>
      </c>
      <c r="F38" s="327">
        <v>21234.250967834218</v>
      </c>
      <c r="G38" s="329">
        <v>22693.4990485739</v>
      </c>
      <c r="H38" s="329">
        <v>24177.154819247906</v>
      </c>
      <c r="I38" s="486">
        <v>27144.466360595899</v>
      </c>
      <c r="J38" s="329"/>
      <c r="K38" s="339"/>
      <c r="L38" s="340"/>
      <c r="M38" s="20"/>
    </row>
    <row r="39" spans="1:13" ht="15.75" thickBot="1">
      <c r="A39" s="19"/>
      <c r="B39" s="342" t="s">
        <v>59</v>
      </c>
      <c r="C39" s="192" t="s">
        <v>60</v>
      </c>
      <c r="D39" s="193">
        <v>1.9916071999999998</v>
      </c>
      <c r="E39" s="194">
        <v>2.9802499999999994</v>
      </c>
      <c r="F39" s="352">
        <v>20962.594661619736</v>
      </c>
      <c r="G39" s="353">
        <v>22403.320634518255</v>
      </c>
      <c r="H39" s="353">
        <v>23870.849712032763</v>
      </c>
      <c r="I39" s="486">
        <v>26805.907867061756</v>
      </c>
      <c r="J39" s="353"/>
      <c r="K39" s="354"/>
      <c r="L39" s="355"/>
      <c r="M39" s="11"/>
    </row>
    <row r="40" spans="1:13">
      <c r="A40" s="4"/>
      <c r="B40" s="335" t="s">
        <v>61</v>
      </c>
      <c r="C40" s="200" t="s">
        <v>62</v>
      </c>
      <c r="D40" s="201">
        <v>1.9696732000000001</v>
      </c>
      <c r="E40" s="202">
        <v>2.9474999999999998</v>
      </c>
      <c r="F40" s="347">
        <v>19734.47302231408</v>
      </c>
      <c r="G40" s="348">
        <v>20755.265926169202</v>
      </c>
      <c r="H40" s="348">
        <v>22206.668310524197</v>
      </c>
      <c r="I40" s="487">
        <v>23632.757665115641</v>
      </c>
      <c r="J40" s="348"/>
      <c r="K40" s="348"/>
      <c r="L40" s="350"/>
      <c r="M40" s="11"/>
    </row>
    <row r="41" spans="1:13">
      <c r="A41" s="19"/>
      <c r="B41" s="338" t="s">
        <v>63</v>
      </c>
      <c r="C41" s="184" t="s">
        <v>64</v>
      </c>
      <c r="D41" s="185">
        <v>1.9477392</v>
      </c>
      <c r="E41" s="186">
        <v>2.9147499999999997</v>
      </c>
      <c r="F41" s="327">
        <v>19537.070631835373</v>
      </c>
      <c r="G41" s="329">
        <v>20547.937190718658</v>
      </c>
      <c r="H41" s="329">
        <v>21983.212881914158</v>
      </c>
      <c r="I41" s="482">
        <v>23394.665618198516</v>
      </c>
      <c r="J41" s="329"/>
      <c r="K41" s="329"/>
      <c r="L41" s="340"/>
      <c r="M41" s="20"/>
    </row>
    <row r="42" spans="1:13">
      <c r="A42" s="19"/>
      <c r="B42" s="338" t="s">
        <v>65</v>
      </c>
      <c r="C42" s="184" t="s">
        <v>66</v>
      </c>
      <c r="D42" s="185">
        <v>1.9258052000000001</v>
      </c>
      <c r="E42" s="186">
        <v>2.8819999999999997</v>
      </c>
      <c r="F42" s="327">
        <v>19279.891451178086</v>
      </c>
      <c r="G42" s="329">
        <v>20276.28088450418</v>
      </c>
      <c r="H42" s="329">
        <v>21695.429882540182</v>
      </c>
      <c r="I42" s="482">
        <v>23088.360510983392</v>
      </c>
      <c r="J42" s="329"/>
      <c r="K42" s="329"/>
      <c r="L42" s="340"/>
      <c r="M42" s="5"/>
    </row>
    <row r="43" spans="1:13">
      <c r="A43" s="12"/>
      <c r="B43" s="338" t="s">
        <v>67</v>
      </c>
      <c r="C43" s="184" t="s">
        <v>68</v>
      </c>
      <c r="D43" s="185">
        <v>1.9038712</v>
      </c>
      <c r="E43" s="186">
        <v>2.8492499999999996</v>
      </c>
      <c r="F43" s="327">
        <v>19082.489060699379</v>
      </c>
      <c r="G43" s="329">
        <v>20068.952149053639</v>
      </c>
      <c r="H43" s="329">
        <v>21471.97445393015</v>
      </c>
      <c r="I43" s="482">
        <v>22850.268464066259</v>
      </c>
      <c r="J43" s="329"/>
      <c r="K43" s="329"/>
      <c r="L43" s="340"/>
      <c r="M43" s="18"/>
    </row>
    <row r="44" spans="1:13">
      <c r="A44" s="10"/>
      <c r="B44" s="338" t="s">
        <v>69</v>
      </c>
      <c r="C44" s="184" t="s">
        <v>70</v>
      </c>
      <c r="D44" s="185">
        <v>1.8819371999999999</v>
      </c>
      <c r="E44" s="186">
        <v>2.8164999999999996</v>
      </c>
      <c r="F44" s="327">
        <v>18885.08667022068</v>
      </c>
      <c r="G44" s="329">
        <v>19861.623413603105</v>
      </c>
      <c r="H44" s="329">
        <v>21248.519025320104</v>
      </c>
      <c r="I44" s="482">
        <v>22612.176417149138</v>
      </c>
      <c r="J44" s="329"/>
      <c r="K44" s="329"/>
      <c r="L44" s="340"/>
      <c r="M44" s="20"/>
    </row>
    <row r="45" spans="1:13" ht="15.75" thickBot="1">
      <c r="A45" s="10"/>
      <c r="B45" s="342" t="s">
        <v>71</v>
      </c>
      <c r="C45" s="192" t="s">
        <v>72</v>
      </c>
      <c r="D45" s="193">
        <v>1.8600032000000002</v>
      </c>
      <c r="E45" s="194">
        <v>2.7837499999999999</v>
      </c>
      <c r="F45" s="352">
        <v>18627.907489563386</v>
      </c>
      <c r="G45" s="353">
        <v>19589.967107388627</v>
      </c>
      <c r="H45" s="353">
        <v>20960.736025946124</v>
      </c>
      <c r="I45" s="488">
        <v>22305.871309934002</v>
      </c>
      <c r="J45" s="353"/>
      <c r="K45" s="353"/>
      <c r="L45" s="355"/>
      <c r="M45" s="5"/>
    </row>
    <row r="46" spans="1:13">
      <c r="A46" s="10"/>
      <c r="B46" s="335" t="s">
        <v>73</v>
      </c>
      <c r="C46" s="200" t="s">
        <v>74</v>
      </c>
      <c r="D46" s="201">
        <v>1.8380692000000001</v>
      </c>
      <c r="E46" s="202">
        <v>2.7509999999999999</v>
      </c>
      <c r="F46" s="347">
        <v>17560.465467645678</v>
      </c>
      <c r="G46" s="348">
        <v>18429.738223276087</v>
      </c>
      <c r="H46" s="348">
        <v>19332.833040208086</v>
      </c>
      <c r="I46" s="487">
        <v>20737.280597336085</v>
      </c>
      <c r="J46" s="348">
        <v>23422.421488414882</v>
      </c>
      <c r="K46" s="349"/>
      <c r="L46" s="350"/>
      <c r="M46" s="5"/>
    </row>
    <row r="47" spans="1:13">
      <c r="A47" s="4"/>
      <c r="B47" s="338" t="s">
        <v>75</v>
      </c>
      <c r="C47" s="184" t="s">
        <v>76</v>
      </c>
      <c r="D47" s="185">
        <v>1.8161351999999999</v>
      </c>
      <c r="E47" s="186">
        <v>2.7182499999999998</v>
      </c>
      <c r="F47" s="327">
        <v>17372.243116307782</v>
      </c>
      <c r="G47" s="329">
        <v>18232.342804395648</v>
      </c>
      <c r="H47" s="329">
        <v>19124.686492554643</v>
      </c>
      <c r="I47" s="482">
        <v>20513.825168726045</v>
      </c>
      <c r="J47" s="329">
        <v>23168.202748338259</v>
      </c>
      <c r="K47" s="339"/>
      <c r="L47" s="340"/>
      <c r="M47" s="5"/>
    </row>
    <row r="48" spans="1:13">
      <c r="A48" s="12"/>
      <c r="B48" s="338" t="s">
        <v>77</v>
      </c>
      <c r="C48" s="184" t="s">
        <v>78</v>
      </c>
      <c r="D48" s="185">
        <v>1.7942012000000001</v>
      </c>
      <c r="E48" s="186">
        <v>2.6854999999999993</v>
      </c>
      <c r="F48" s="327">
        <v>17128.048449545578</v>
      </c>
      <c r="G48" s="329">
        <v>17975.177566934861</v>
      </c>
      <c r="H48" s="329">
        <v>18856.770126320858</v>
      </c>
      <c r="I48" s="482">
        <v>20226.042169352062</v>
      </c>
      <c r="J48" s="329">
        <v>22845.770947963618</v>
      </c>
      <c r="K48" s="339"/>
      <c r="L48" s="340"/>
      <c r="M48" s="18"/>
    </row>
    <row r="49" spans="1:13">
      <c r="A49" s="12"/>
      <c r="B49" s="338" t="s">
        <v>79</v>
      </c>
      <c r="C49" s="184" t="s">
        <v>80</v>
      </c>
      <c r="D49" s="185">
        <v>1.7722671999999999</v>
      </c>
      <c r="E49" s="186">
        <v>2.6527499999999997</v>
      </c>
      <c r="F49" s="327">
        <v>16939.826098207683</v>
      </c>
      <c r="G49" s="329">
        <v>17777.782148054426</v>
      </c>
      <c r="H49" s="329">
        <v>18648.623578667419</v>
      </c>
      <c r="I49" s="482">
        <v>20002.586740742019</v>
      </c>
      <c r="J49" s="329">
        <v>22591.552207887002</v>
      </c>
      <c r="K49" s="339"/>
      <c r="L49" s="340"/>
      <c r="M49" s="20"/>
    </row>
    <row r="50" spans="1:13">
      <c r="A50" s="10"/>
      <c r="B50" s="338" t="s">
        <v>81</v>
      </c>
      <c r="C50" s="184" t="s">
        <v>82</v>
      </c>
      <c r="D50" s="185">
        <v>1.7503332000000003</v>
      </c>
      <c r="E50" s="186">
        <v>2.62</v>
      </c>
      <c r="F50" s="327">
        <v>16751.60374686978</v>
      </c>
      <c r="G50" s="329">
        <v>17580.386729173988</v>
      </c>
      <c r="H50" s="329">
        <v>18440.477031013976</v>
      </c>
      <c r="I50" s="482">
        <v>19779.131312131984</v>
      </c>
      <c r="J50" s="329">
        <v>22337.333467810389</v>
      </c>
      <c r="K50" s="339"/>
      <c r="L50" s="340"/>
      <c r="M50" s="20"/>
    </row>
    <row r="51" spans="1:13" ht="15.75" thickBot="1">
      <c r="A51" s="4"/>
      <c r="B51" s="342" t="s">
        <v>83</v>
      </c>
      <c r="C51" s="192" t="s">
        <v>84</v>
      </c>
      <c r="D51" s="193">
        <v>1.7283991999999999</v>
      </c>
      <c r="E51" s="194">
        <v>2.5872499999999996</v>
      </c>
      <c r="F51" s="352">
        <v>16507.40908010758</v>
      </c>
      <c r="G51" s="353">
        <v>17323.221491713201</v>
      </c>
      <c r="H51" s="353">
        <v>18172.560664780201</v>
      </c>
      <c r="I51" s="488">
        <v>19491.348312757997</v>
      </c>
      <c r="J51" s="353">
        <v>22014.901667435741</v>
      </c>
      <c r="K51" s="354"/>
      <c r="L51" s="355"/>
      <c r="M51" s="5"/>
    </row>
    <row r="52" spans="1:13">
      <c r="A52" s="4"/>
      <c r="B52" s="335" t="s">
        <v>85</v>
      </c>
      <c r="C52" s="200" t="s">
        <v>86</v>
      </c>
      <c r="D52" s="201">
        <v>1.7064652</v>
      </c>
      <c r="E52" s="202">
        <v>2.5544999999999995</v>
      </c>
      <c r="F52" s="347">
        <v>15899.89270662269</v>
      </c>
      <c r="G52" s="348">
        <v>16316.3423166796</v>
      </c>
      <c r="H52" s="348">
        <v>16735.636338826604</v>
      </c>
      <c r="I52" s="487">
        <v>17964.414117126762</v>
      </c>
      <c r="J52" s="348">
        <v>19664.21281662412</v>
      </c>
      <c r="K52" s="349">
        <v>21341.388905212123</v>
      </c>
      <c r="L52" s="350">
        <v>22147.723563187119</v>
      </c>
      <c r="M52" s="18"/>
    </row>
    <row r="53" spans="1:13">
      <c r="A53" s="19"/>
      <c r="B53" s="338" t="s">
        <v>87</v>
      </c>
      <c r="C53" s="184" t="s">
        <v>88</v>
      </c>
      <c r="D53" s="185">
        <v>1.6845311999999999</v>
      </c>
      <c r="E53" s="186">
        <v>2.5217499999999999</v>
      </c>
      <c r="F53" s="327">
        <v>15717.045919671282</v>
      </c>
      <c r="G53" s="329">
        <v>16128.14785173474</v>
      </c>
      <c r="H53" s="329">
        <v>16542.066309495243</v>
      </c>
      <c r="I53" s="482">
        <v>17756.267569473323</v>
      </c>
      <c r="J53" s="329">
        <v>19436.87189848</v>
      </c>
      <c r="K53" s="339">
        <v>21092.545729522</v>
      </c>
      <c r="L53" s="340">
        <v>21872.002565564504</v>
      </c>
      <c r="M53" s="18"/>
    </row>
    <row r="54" spans="1:13">
      <c r="A54" s="12"/>
      <c r="B54" s="338" t="s">
        <v>89</v>
      </c>
      <c r="C54" s="184" t="s">
        <v>90</v>
      </c>
      <c r="D54" s="185">
        <v>1.6625972</v>
      </c>
      <c r="E54" s="186">
        <v>2.4889999999999994</v>
      </c>
      <c r="F54" s="327">
        <v>15478.226817295581</v>
      </c>
      <c r="G54" s="329">
        <v>15884.00895775862</v>
      </c>
      <c r="H54" s="329">
        <v>16292.551851132625</v>
      </c>
      <c r="I54" s="482">
        <v>17488.351203239541</v>
      </c>
      <c r="J54" s="329">
        <v>19141.317920037862</v>
      </c>
      <c r="K54" s="339">
        <v>20775.489493533863</v>
      </c>
      <c r="L54" s="340">
        <v>21528.068507643857</v>
      </c>
      <c r="M54" s="11"/>
    </row>
    <row r="55" spans="1:13">
      <c r="A55" s="19"/>
      <c r="B55" s="338" t="s">
        <v>91</v>
      </c>
      <c r="C55" s="184" t="s">
        <v>92</v>
      </c>
      <c r="D55" s="185">
        <v>1.6406632000000001</v>
      </c>
      <c r="E55" s="186">
        <v>2.4562499999999998</v>
      </c>
      <c r="F55" s="327">
        <v>15295.380030344184</v>
      </c>
      <c r="G55" s="329">
        <v>15695.814492813763</v>
      </c>
      <c r="H55" s="329">
        <v>16098.981821801261</v>
      </c>
      <c r="I55" s="482">
        <v>17280.204655586102</v>
      </c>
      <c r="J55" s="329">
        <v>18913.977001893745</v>
      </c>
      <c r="K55" s="339">
        <v>20526.646317843744</v>
      </c>
      <c r="L55" s="340">
        <v>21252.347510021242</v>
      </c>
      <c r="M55" s="20"/>
    </row>
    <row r="56" spans="1:13">
      <c r="A56" s="19"/>
      <c r="B56" s="338" t="s">
        <v>93</v>
      </c>
      <c r="C56" s="184" t="s">
        <v>94</v>
      </c>
      <c r="D56" s="185">
        <v>1.6187292</v>
      </c>
      <c r="E56" s="186">
        <v>2.4234999999999998</v>
      </c>
      <c r="F56" s="327">
        <v>15112.533243392782</v>
      </c>
      <c r="G56" s="329">
        <v>15507.620027868901</v>
      </c>
      <c r="H56" s="329">
        <v>15905.4117924699</v>
      </c>
      <c r="I56" s="482">
        <v>17072.058107932662</v>
      </c>
      <c r="J56" s="329">
        <v>18686.636083749625</v>
      </c>
      <c r="K56" s="339">
        <v>20277.803142153622</v>
      </c>
      <c r="L56" s="340">
        <v>20976.626512398623</v>
      </c>
      <c r="M56" s="11"/>
    </row>
    <row r="57" spans="1:13" ht="15.75" thickBot="1">
      <c r="A57" s="12"/>
      <c r="B57" s="342" t="s">
        <v>95</v>
      </c>
      <c r="C57" s="192" t="s">
        <v>96</v>
      </c>
      <c r="D57" s="193">
        <v>1.5967952000000001</v>
      </c>
      <c r="E57" s="194">
        <v>2.3907499999999997</v>
      </c>
      <c r="F57" s="352">
        <v>14929.686456441381</v>
      </c>
      <c r="G57" s="353">
        <v>15319.425562924043</v>
      </c>
      <c r="H57" s="353">
        <v>15711.841763138542</v>
      </c>
      <c r="I57" s="488">
        <v>16863.911560279226</v>
      </c>
      <c r="J57" s="353">
        <v>18459.295165605501</v>
      </c>
      <c r="K57" s="354">
        <v>20028.959966463499</v>
      </c>
      <c r="L57" s="355">
        <v>20700.905514775997</v>
      </c>
      <c r="M57" s="11"/>
    </row>
    <row r="58" spans="1:13">
      <c r="A58" s="19"/>
      <c r="B58" s="335" t="s">
        <v>97</v>
      </c>
      <c r="C58" s="200" t="s">
        <v>98</v>
      </c>
      <c r="D58" s="201">
        <v>1.5748612</v>
      </c>
      <c r="E58" s="202">
        <v>2.3579999999999997</v>
      </c>
      <c r="F58" s="347">
        <v>14303.826718237682</v>
      </c>
      <c r="G58" s="348">
        <v>14688.246033119922</v>
      </c>
      <c r="H58" s="348">
        <v>15075.286668947927</v>
      </c>
      <c r="I58" s="487">
        <v>15849.367940603923</v>
      </c>
      <c r="J58" s="348">
        <v>16595.995194045441</v>
      </c>
      <c r="K58" s="349">
        <v>17798.505170959837</v>
      </c>
      <c r="L58" s="350">
        <v>19324.863094647368</v>
      </c>
      <c r="M58" s="20"/>
    </row>
    <row r="59" spans="1:13">
      <c r="A59" s="10"/>
      <c r="B59" s="338" t="s">
        <v>99</v>
      </c>
      <c r="C59" s="184" t="s">
        <v>100</v>
      </c>
      <c r="D59" s="185">
        <v>1.5529272000000001</v>
      </c>
      <c r="E59" s="186">
        <v>2.3252499999999996</v>
      </c>
      <c r="F59" s="327">
        <v>14126.355495672778</v>
      </c>
      <c r="G59" s="329">
        <v>14505.427132561561</v>
      </c>
      <c r="H59" s="329">
        <v>14887.092204003058</v>
      </c>
      <c r="I59" s="482">
        <v>15650.422346886058</v>
      </c>
      <c r="J59" s="329">
        <v>16387.848646392005</v>
      </c>
      <c r="K59" s="339">
        <v>17575.049742349798</v>
      </c>
      <c r="L59" s="340">
        <v>19081.395483343742</v>
      </c>
      <c r="M59" s="11"/>
    </row>
    <row r="60" spans="1:13">
      <c r="A60" s="4"/>
      <c r="B60" s="338" t="s">
        <v>101</v>
      </c>
      <c r="C60" s="184" t="s">
        <v>102</v>
      </c>
      <c r="D60" s="185">
        <v>1.5309931999999999</v>
      </c>
      <c r="E60" s="186">
        <v>2.2925</v>
      </c>
      <c r="F60" s="327">
        <v>13892.911957683578</v>
      </c>
      <c r="G60" s="329">
        <v>14266.663802971945</v>
      </c>
      <c r="H60" s="329">
        <v>14642.95331002694</v>
      </c>
      <c r="I60" s="482">
        <v>15395.532324136937</v>
      </c>
      <c r="J60" s="329">
        <v>16119.932280158222</v>
      </c>
      <c r="K60" s="339">
        <v>17287.266742975822</v>
      </c>
      <c r="L60" s="340">
        <v>18769.714811742102</v>
      </c>
      <c r="M60" s="5"/>
    </row>
    <row r="61" spans="1:13">
      <c r="A61" s="19"/>
      <c r="B61" s="338" t="s">
        <v>103</v>
      </c>
      <c r="C61" s="184" t="s">
        <v>104</v>
      </c>
      <c r="D61" s="185">
        <v>1.5090592</v>
      </c>
      <c r="E61" s="186">
        <v>2.2597499999999999</v>
      </c>
      <c r="F61" s="327">
        <v>13715.440735118682</v>
      </c>
      <c r="G61" s="329">
        <v>14083.844902413579</v>
      </c>
      <c r="H61" s="329">
        <v>14454.758845082077</v>
      </c>
      <c r="I61" s="482">
        <v>15196.586730419078</v>
      </c>
      <c r="J61" s="329">
        <v>15911.785732504783</v>
      </c>
      <c r="K61" s="339">
        <v>17063.811314365779</v>
      </c>
      <c r="L61" s="340">
        <v>18526.247200438487</v>
      </c>
      <c r="M61" s="18"/>
    </row>
    <row r="62" spans="1:13">
      <c r="A62" s="4"/>
      <c r="B62" s="338" t="s">
        <v>105</v>
      </c>
      <c r="C62" s="184" t="s">
        <v>106</v>
      </c>
      <c r="D62" s="185">
        <v>1.4871252000000001</v>
      </c>
      <c r="E62" s="186">
        <v>2.2269999999999999</v>
      </c>
      <c r="F62" s="327">
        <v>13537.96951255378</v>
      </c>
      <c r="G62" s="329">
        <v>13901.026001855222</v>
      </c>
      <c r="H62" s="329">
        <v>14266.564380137223</v>
      </c>
      <c r="I62" s="482">
        <v>14997.641136701221</v>
      </c>
      <c r="J62" s="329">
        <v>15703.639184851341</v>
      </c>
      <c r="K62" s="339">
        <v>16840.355885755736</v>
      </c>
      <c r="L62" s="340">
        <v>18282.779589134858</v>
      </c>
      <c r="M62" s="20"/>
    </row>
    <row r="63" spans="1:13" ht="15.75" thickBot="1">
      <c r="A63" s="10"/>
      <c r="B63" s="342" t="s">
        <v>107</v>
      </c>
      <c r="C63" s="192" t="s">
        <v>108</v>
      </c>
      <c r="D63" s="193">
        <v>1.4651912</v>
      </c>
      <c r="E63" s="194">
        <v>2.1942499999999998</v>
      </c>
      <c r="F63" s="352">
        <v>13360.498289988884</v>
      </c>
      <c r="G63" s="353">
        <v>13718.207101296863</v>
      </c>
      <c r="H63" s="353">
        <v>14078.369915192361</v>
      </c>
      <c r="I63" s="488">
        <v>14798.695542983365</v>
      </c>
      <c r="J63" s="353">
        <v>15495.492637197905</v>
      </c>
      <c r="K63" s="354">
        <v>16616.900457145701</v>
      </c>
      <c r="L63" s="355">
        <v>18039.311977831243</v>
      </c>
      <c r="M63" s="5"/>
    </row>
    <row r="64" spans="1:13">
      <c r="A64" s="12"/>
      <c r="B64" s="335" t="s">
        <v>109</v>
      </c>
      <c r="C64" s="200" t="s">
        <v>110</v>
      </c>
      <c r="D64" s="201">
        <v>1.4432572000000001</v>
      </c>
      <c r="E64" s="202">
        <v>2.1614999999999998</v>
      </c>
      <c r="F64" s="347">
        <v>12772.267502490678</v>
      </c>
      <c r="G64" s="348">
        <v>13124.656522198244</v>
      </c>
      <c r="H64" s="348">
        <v>13479.443771707243</v>
      </c>
      <c r="I64" s="487">
        <v>13834.231021216243</v>
      </c>
      <c r="J64" s="348">
        <v>14543.805520234242</v>
      </c>
      <c r="K64" s="349">
        <v>14898.59276974324</v>
      </c>
      <c r="L64" s="350">
        <v>16683.904707280723</v>
      </c>
      <c r="M64" s="5"/>
    </row>
    <row r="65" spans="1:13">
      <c r="A65" s="19"/>
      <c r="B65" s="338" t="s">
        <v>111</v>
      </c>
      <c r="C65" s="184" t="s">
        <v>112</v>
      </c>
      <c r="D65" s="185">
        <v>1.4213232</v>
      </c>
      <c r="E65" s="186">
        <v>2.1287500000000001</v>
      </c>
      <c r="F65" s="327">
        <v>12600.171844312279</v>
      </c>
      <c r="G65" s="329">
        <v>12947.21318602638</v>
      </c>
      <c r="H65" s="329">
        <v>13296.624871148881</v>
      </c>
      <c r="I65" s="482">
        <v>13646.036556271381</v>
      </c>
      <c r="J65" s="329">
        <v>14344.859926516381</v>
      </c>
      <c r="K65" s="339">
        <v>14694.271611638887</v>
      </c>
      <c r="L65" s="340">
        <v>16455.073714284183</v>
      </c>
      <c r="M65" s="11"/>
    </row>
    <row r="66" spans="1:13">
      <c r="A66" s="19"/>
      <c r="B66" s="338" t="s">
        <v>113</v>
      </c>
      <c r="C66" s="184" t="s">
        <v>114</v>
      </c>
      <c r="D66" s="185">
        <v>1.3993891999999999</v>
      </c>
      <c r="E66" s="186">
        <v>2.0959999999999996</v>
      </c>
      <c r="F66" s="327">
        <v>12372.103870709581</v>
      </c>
      <c r="G66" s="329">
        <v>12713.825420823261</v>
      </c>
      <c r="H66" s="329">
        <v>13057.861541559259</v>
      </c>
      <c r="I66" s="482">
        <v>13401.897662295261</v>
      </c>
      <c r="J66" s="329">
        <v>14089.96990376726</v>
      </c>
      <c r="K66" s="339">
        <v>14434.006024503262</v>
      </c>
      <c r="L66" s="340">
        <v>16161.915150523702</v>
      </c>
      <c r="M66" s="18"/>
    </row>
    <row r="67" spans="1:13">
      <c r="A67" s="12"/>
      <c r="B67" s="338" t="s">
        <v>115</v>
      </c>
      <c r="C67" s="184" t="s">
        <v>116</v>
      </c>
      <c r="D67" s="185">
        <v>1.3774552</v>
      </c>
      <c r="E67" s="186">
        <v>2.0632499999999996</v>
      </c>
      <c r="F67" s="327">
        <v>12200.008212531178</v>
      </c>
      <c r="G67" s="329">
        <v>12536.382084651399</v>
      </c>
      <c r="H67" s="329">
        <v>12875.042641000897</v>
      </c>
      <c r="I67" s="482">
        <v>13213.7031973504</v>
      </c>
      <c r="J67" s="329">
        <v>13891.024310049401</v>
      </c>
      <c r="K67" s="339">
        <v>14229.684866398899</v>
      </c>
      <c r="L67" s="340">
        <v>15933.084157527162</v>
      </c>
      <c r="M67" s="20"/>
    </row>
    <row r="68" spans="1:13">
      <c r="A68" s="10"/>
      <c r="B68" s="338" t="s">
        <v>117</v>
      </c>
      <c r="C68" s="184" t="s">
        <v>118</v>
      </c>
      <c r="D68" s="185">
        <v>1.3555212000000001</v>
      </c>
      <c r="E68" s="186">
        <v>2.0305</v>
      </c>
      <c r="F68" s="327">
        <v>12027.912554352781</v>
      </c>
      <c r="G68" s="329">
        <v>12358.938748479542</v>
      </c>
      <c r="H68" s="329">
        <v>12692.223740442545</v>
      </c>
      <c r="I68" s="482">
        <v>13025.50873240554</v>
      </c>
      <c r="J68" s="329">
        <v>13692.078716331542</v>
      </c>
      <c r="K68" s="339">
        <v>14025.363708294539</v>
      </c>
      <c r="L68" s="340">
        <v>15704.253164530624</v>
      </c>
      <c r="M68" s="20"/>
    </row>
    <row r="69" spans="1:13" ht="15.75" thickBot="1">
      <c r="A69" s="4"/>
      <c r="B69" s="342" t="s">
        <v>119</v>
      </c>
      <c r="C69" s="192" t="s">
        <v>120</v>
      </c>
      <c r="D69" s="193">
        <v>1.3335872000000002</v>
      </c>
      <c r="E69" s="194">
        <v>1.9977499999999997</v>
      </c>
      <c r="F69" s="352">
        <v>11855.816896174381</v>
      </c>
      <c r="G69" s="353">
        <v>12181.49541230768</v>
      </c>
      <c r="H69" s="353">
        <v>12509.404839884182</v>
      </c>
      <c r="I69" s="488">
        <v>12837.314267460682</v>
      </c>
      <c r="J69" s="353">
        <v>13493.133122613684</v>
      </c>
      <c r="K69" s="354">
        <v>13821.042550190183</v>
      </c>
      <c r="L69" s="355">
        <v>15475.422171534077</v>
      </c>
      <c r="M69" s="5"/>
    </row>
    <row r="70" spans="1:13">
      <c r="A70" s="12"/>
      <c r="B70" s="335" t="s">
        <v>121</v>
      </c>
      <c r="C70" s="200" t="s">
        <v>122</v>
      </c>
      <c r="D70" s="201">
        <v>1.3116532000000001</v>
      </c>
      <c r="E70" s="202">
        <v>1.9650000000000001</v>
      </c>
      <c r="F70" s="347">
        <v>11361.187374805981</v>
      </c>
      <c r="G70" s="683">
        <v>11681.518212945819</v>
      </c>
      <c r="H70" s="683">
        <v>12004.052076135822</v>
      </c>
      <c r="I70" s="692">
        <v>12326.585939325822</v>
      </c>
      <c r="J70" s="683">
        <v>12649.119802515825</v>
      </c>
      <c r="K70" s="684">
        <v>12971.653665705824</v>
      </c>
      <c r="L70" s="350">
        <v>13918.927166463138</v>
      </c>
      <c r="M70" s="18"/>
    </row>
    <row r="71" spans="1:13">
      <c r="A71" s="10"/>
      <c r="B71" s="338" t="s">
        <v>123</v>
      </c>
      <c r="C71" s="184" t="s">
        <v>124</v>
      </c>
      <c r="D71" s="185">
        <v>1.2897192</v>
      </c>
      <c r="E71" s="186">
        <v>1.9322499999999998</v>
      </c>
      <c r="F71" s="327">
        <v>11138.494965589782</v>
      </c>
      <c r="G71" s="367">
        <v>11453.506012129199</v>
      </c>
      <c r="H71" s="367">
        <v>11770.664310932698</v>
      </c>
      <c r="I71" s="693">
        <v>12087.822609736204</v>
      </c>
      <c r="J71" s="367">
        <v>12404.980908539703</v>
      </c>
      <c r="K71" s="368">
        <v>12722.139207343198</v>
      </c>
      <c r="L71" s="340">
        <v>13651.010800229362</v>
      </c>
      <c r="M71" s="18"/>
    </row>
    <row r="72" spans="1:13">
      <c r="A72" s="10"/>
      <c r="B72" s="338" t="s">
        <v>125</v>
      </c>
      <c r="C72" s="184" t="s">
        <v>126</v>
      </c>
      <c r="D72" s="185">
        <v>1.2677852000000001</v>
      </c>
      <c r="E72" s="186">
        <v>1.8994999999999997</v>
      </c>
      <c r="F72" s="327">
        <v>10915.802556373581</v>
      </c>
      <c r="G72" s="367">
        <v>11225.493811312581</v>
      </c>
      <c r="H72" s="367">
        <v>11537.276545729581</v>
      </c>
      <c r="I72" s="693">
        <v>11849.059280146579</v>
      </c>
      <c r="J72" s="367">
        <v>12160.842014563579</v>
      </c>
      <c r="K72" s="368">
        <v>12472.624748980577</v>
      </c>
      <c r="L72" s="340">
        <v>13383.094433995579</v>
      </c>
      <c r="M72" s="11"/>
    </row>
    <row r="73" spans="1:13">
      <c r="A73" s="10"/>
      <c r="B73" s="338" t="s">
        <v>127</v>
      </c>
      <c r="C73" s="184" t="s">
        <v>128</v>
      </c>
      <c r="D73" s="185">
        <v>1.2458511999999999</v>
      </c>
      <c r="E73" s="186">
        <v>1.8667499999999999</v>
      </c>
      <c r="F73" s="327">
        <v>10749.08246258168</v>
      </c>
      <c r="G73" s="367">
        <v>11053.426039527219</v>
      </c>
      <c r="H73" s="367">
        <v>11359.833209557721</v>
      </c>
      <c r="I73" s="693">
        <v>11666.24037958822</v>
      </c>
      <c r="J73" s="367">
        <v>11972.647549618719</v>
      </c>
      <c r="K73" s="368">
        <v>12279.054719649219</v>
      </c>
      <c r="L73" s="340">
        <v>13174.947886342143</v>
      </c>
      <c r="M73" s="20"/>
    </row>
    <row r="74" spans="1:13">
      <c r="A74" s="4"/>
      <c r="B74" s="338" t="s">
        <v>129</v>
      </c>
      <c r="C74" s="184" t="s">
        <v>130</v>
      </c>
      <c r="D74" s="185">
        <v>1.2239172</v>
      </c>
      <c r="E74" s="186">
        <v>1.8339999999999996</v>
      </c>
      <c r="F74" s="327">
        <v>10582.362368789782</v>
      </c>
      <c r="G74" s="367">
        <v>10881.358267741864</v>
      </c>
      <c r="H74" s="367">
        <v>11182.38987338586</v>
      </c>
      <c r="I74" s="693">
        <v>11483.421479029859</v>
      </c>
      <c r="J74" s="367">
        <v>11784.45308467386</v>
      </c>
      <c r="K74" s="368">
        <v>12085.484690317859</v>
      </c>
      <c r="L74" s="340">
        <v>12966.801338688703</v>
      </c>
      <c r="M74" s="11"/>
    </row>
    <row r="75" spans="1:13" ht="15.75" thickBot="1">
      <c r="A75" s="12"/>
      <c r="B75" s="342" t="s">
        <v>131</v>
      </c>
      <c r="C75" s="192" t="s">
        <v>132</v>
      </c>
      <c r="D75" s="193">
        <v>1.2019832000000001</v>
      </c>
      <c r="E75" s="194">
        <v>1.80125</v>
      </c>
      <c r="F75" s="327">
        <v>10415.642274997883</v>
      </c>
      <c r="G75" s="685">
        <v>10709.290495956504</v>
      </c>
      <c r="H75" s="685">
        <v>11004.946537214002</v>
      </c>
      <c r="I75" s="694">
        <v>11300.602578471502</v>
      </c>
      <c r="J75" s="685">
        <v>11596.258619729</v>
      </c>
      <c r="K75" s="686">
        <v>11891.914660986504</v>
      </c>
      <c r="L75" s="355">
        <v>12758.65479103526</v>
      </c>
      <c r="M75" s="11"/>
    </row>
    <row r="76" spans="1:13">
      <c r="A76" s="12"/>
      <c r="B76" s="335" t="s">
        <v>133</v>
      </c>
      <c r="C76" s="373" t="s">
        <v>134</v>
      </c>
      <c r="D76" s="201">
        <v>1.1800492</v>
      </c>
      <c r="E76" s="202">
        <v>1.7685</v>
      </c>
      <c r="F76" s="427">
        <v>9958.6417043349811</v>
      </c>
      <c r="G76" s="683">
        <v>10246.942247300143</v>
      </c>
      <c r="H76" s="683">
        <v>10537.222724171137</v>
      </c>
      <c r="I76" s="692">
        <v>10827.50320104214</v>
      </c>
      <c r="J76" s="683">
        <v>10827.50320104214</v>
      </c>
      <c r="K76" s="684">
        <v>11408.064154784141</v>
      </c>
      <c r="L76" s="350">
        <v>11698.344631655138</v>
      </c>
      <c r="M76" s="20"/>
    </row>
    <row r="77" spans="1:13">
      <c r="A77" s="10"/>
      <c r="B77" s="338" t="s">
        <v>135</v>
      </c>
      <c r="C77" s="375" t="s">
        <v>136</v>
      </c>
      <c r="D77" s="185">
        <v>1.1581152000000001</v>
      </c>
      <c r="E77" s="186">
        <v>1.7357499999999997</v>
      </c>
      <c r="F77" s="376">
        <v>9797.2971749295812</v>
      </c>
      <c r="G77" s="367">
        <v>10080.250039901281</v>
      </c>
      <c r="H77" s="367">
        <v>10365.154952385779</v>
      </c>
      <c r="I77" s="693">
        <v>10650.059864870278</v>
      </c>
      <c r="J77" s="367">
        <v>10650.059864870278</v>
      </c>
      <c r="K77" s="368">
        <v>11219.869689839279</v>
      </c>
      <c r="L77" s="340">
        <v>11504.77460232378</v>
      </c>
      <c r="M77" s="11"/>
    </row>
    <row r="78" spans="1:13">
      <c r="A78" s="4"/>
      <c r="B78" s="338" t="s">
        <v>137</v>
      </c>
      <c r="C78" s="375" t="s">
        <v>138</v>
      </c>
      <c r="D78" s="185">
        <v>1.1361812</v>
      </c>
      <c r="E78" s="186">
        <v>1.7029999999999998</v>
      </c>
      <c r="F78" s="376">
        <v>9579.9803300998792</v>
      </c>
      <c r="G78" s="367">
        <v>9857.6134034711595</v>
      </c>
      <c r="H78" s="367">
        <v>10137.142751569159</v>
      </c>
      <c r="I78" s="693">
        <v>10416.672099667161</v>
      </c>
      <c r="J78" s="367">
        <v>10416.672099667161</v>
      </c>
      <c r="K78" s="368">
        <v>10975.730795863163</v>
      </c>
      <c r="L78" s="340">
        <v>11255.260143961164</v>
      </c>
      <c r="M78" s="5"/>
    </row>
    <row r="79" spans="1:13">
      <c r="A79" s="4"/>
      <c r="B79" s="338" t="s">
        <v>139</v>
      </c>
      <c r="C79" s="375" t="s">
        <v>140</v>
      </c>
      <c r="D79" s="185">
        <v>1.1142471999999999</v>
      </c>
      <c r="E79" s="186">
        <v>1.6702499999999996</v>
      </c>
      <c r="F79" s="376">
        <v>9418.6358006944811</v>
      </c>
      <c r="G79" s="367">
        <v>9690.9211960723005</v>
      </c>
      <c r="H79" s="367">
        <v>9965.0749797838016</v>
      </c>
      <c r="I79" s="693">
        <v>10239.228763495303</v>
      </c>
      <c r="J79" s="367">
        <v>10239.228763495303</v>
      </c>
      <c r="K79" s="368">
        <v>10787.536330918303</v>
      </c>
      <c r="L79" s="340">
        <v>11061.690114629801</v>
      </c>
      <c r="M79" s="18"/>
    </row>
    <row r="80" spans="1:13">
      <c r="A80" s="19"/>
      <c r="B80" s="377" t="s">
        <v>141</v>
      </c>
      <c r="C80" s="378" t="s">
        <v>142</v>
      </c>
      <c r="D80" s="185">
        <v>1.0923132</v>
      </c>
      <c r="E80" s="186">
        <v>1.6375</v>
      </c>
      <c r="F80" s="379">
        <v>9257.2912712890811</v>
      </c>
      <c r="G80" s="380">
        <v>9524.2289886734397</v>
      </c>
      <c r="H80" s="380">
        <v>9793.0072079984384</v>
      </c>
      <c r="I80" s="1129">
        <v>10061.785427323442</v>
      </c>
      <c r="J80" s="380">
        <v>10061.785427323442</v>
      </c>
      <c r="K80" s="381">
        <v>10599.341865973443</v>
      </c>
      <c r="L80" s="340">
        <v>10868.12008529844</v>
      </c>
      <c r="M80" s="5"/>
    </row>
    <row r="81" spans="1:13" ht="15.75" thickBot="1">
      <c r="A81" s="12"/>
      <c r="B81" s="342" t="s">
        <v>143</v>
      </c>
      <c r="C81" s="383" t="s">
        <v>144</v>
      </c>
      <c r="D81" s="193">
        <v>1.0703792000000001</v>
      </c>
      <c r="E81" s="194">
        <v>1.6047499999999999</v>
      </c>
      <c r="F81" s="384">
        <v>9039.9744264593792</v>
      </c>
      <c r="G81" s="370">
        <v>9301.5923522433204</v>
      </c>
      <c r="H81" s="370">
        <v>9564.9950071818203</v>
      </c>
      <c r="I81" s="1130">
        <v>9828.3976621203219</v>
      </c>
      <c r="J81" s="370">
        <v>9828.3976621203219</v>
      </c>
      <c r="K81" s="371">
        <v>10355.20297199732</v>
      </c>
      <c r="L81" s="363">
        <v>10618.605626935821</v>
      </c>
      <c r="M81" s="5"/>
    </row>
    <row r="82" spans="1:13">
      <c r="A82" s="10"/>
      <c r="B82" s="385" t="s">
        <v>145</v>
      </c>
      <c r="C82" s="200" t="s">
        <v>146</v>
      </c>
      <c r="D82" s="201">
        <v>1.0484452000000002</v>
      </c>
      <c r="E82" s="202">
        <v>1.5719999999999998</v>
      </c>
      <c r="F82" s="356">
        <v>8620.6028065019818</v>
      </c>
      <c r="G82" s="386">
        <v>8618.8459637404612</v>
      </c>
      <c r="H82" s="336">
        <v>8876.8730542924604</v>
      </c>
      <c r="I82" s="481">
        <v>8876.8730542924604</v>
      </c>
      <c r="J82" s="336">
        <v>9134.9001448444578</v>
      </c>
      <c r="K82" s="357">
        <v>9392.9272353964625</v>
      </c>
      <c r="L82" s="359">
        <v>9650.9543259484599</v>
      </c>
      <c r="M82" s="18"/>
    </row>
    <row r="83" spans="1:13">
      <c r="A83" s="10"/>
      <c r="B83" s="387" t="s">
        <v>147</v>
      </c>
      <c r="C83" s="184" t="s">
        <v>148</v>
      </c>
      <c r="D83" s="185">
        <v>1.0265112000000001</v>
      </c>
      <c r="E83" s="186">
        <v>1.5392499999999998</v>
      </c>
      <c r="F83" s="327">
        <v>8464.6338414830807</v>
      </c>
      <c r="G83" s="328">
        <v>8462.9048851146017</v>
      </c>
      <c r="H83" s="329">
        <v>8715.5564112801003</v>
      </c>
      <c r="I83" s="482">
        <v>8715.5564112801003</v>
      </c>
      <c r="J83" s="329">
        <v>8968.2079374456007</v>
      </c>
      <c r="K83" s="339">
        <v>9220.8594636111011</v>
      </c>
      <c r="L83" s="340">
        <v>9473.5109897766015</v>
      </c>
      <c r="M83" s="11"/>
    </row>
    <row r="84" spans="1:13">
      <c r="A84" s="10"/>
      <c r="B84" s="387" t="s">
        <v>149</v>
      </c>
      <c r="C84" s="184" t="s">
        <v>150</v>
      </c>
      <c r="D84" s="185">
        <v>1.0045771999999999</v>
      </c>
      <c r="E84" s="186">
        <v>1.5064999999999997</v>
      </c>
      <c r="F84" s="327">
        <v>8252.6925610398794</v>
      </c>
      <c r="G84" s="328">
        <v>8251.01937745748</v>
      </c>
      <c r="H84" s="329">
        <v>8498.2953392364816</v>
      </c>
      <c r="I84" s="482">
        <v>8498.2953392364816</v>
      </c>
      <c r="J84" s="329">
        <v>8745.5713010154832</v>
      </c>
      <c r="K84" s="339">
        <v>8992.8472627944811</v>
      </c>
      <c r="L84" s="340">
        <v>9240.1232245734809</v>
      </c>
      <c r="M84" s="11"/>
    </row>
    <row r="85" spans="1:13">
      <c r="A85" s="4"/>
      <c r="B85" s="387" t="s">
        <v>151</v>
      </c>
      <c r="C85" s="184" t="s">
        <v>152</v>
      </c>
      <c r="D85" s="185">
        <v>0.98264320000000005</v>
      </c>
      <c r="E85" s="186">
        <v>1.4737499999999999</v>
      </c>
      <c r="F85" s="327">
        <v>8096.7235960209819</v>
      </c>
      <c r="G85" s="328">
        <v>8095.0782988316205</v>
      </c>
      <c r="H85" s="329">
        <v>8336.9786962241196</v>
      </c>
      <c r="I85" s="482">
        <v>8336.9786962241196</v>
      </c>
      <c r="J85" s="329">
        <v>8578.8790936166224</v>
      </c>
      <c r="K85" s="339">
        <v>8820.7794910091216</v>
      </c>
      <c r="L85" s="340">
        <v>9062.6798884016189</v>
      </c>
      <c r="M85" s="20"/>
    </row>
    <row r="86" spans="1:13">
      <c r="A86" s="12"/>
      <c r="B86" s="387" t="s">
        <v>153</v>
      </c>
      <c r="C86" s="184" t="s">
        <v>154</v>
      </c>
      <c r="D86" s="185">
        <v>0.96070920000000004</v>
      </c>
      <c r="E86" s="186">
        <v>1.4409999999999998</v>
      </c>
      <c r="F86" s="327">
        <v>7940.7546310020798</v>
      </c>
      <c r="G86" s="328">
        <v>7939.1372202057601</v>
      </c>
      <c r="H86" s="329">
        <v>8175.6620532117586</v>
      </c>
      <c r="I86" s="482">
        <v>8175.6620532117586</v>
      </c>
      <c r="J86" s="329">
        <v>8412.1868862177598</v>
      </c>
      <c r="K86" s="339">
        <v>8648.7117192237602</v>
      </c>
      <c r="L86" s="340">
        <v>8885.2365522297605</v>
      </c>
      <c r="M86" s="18"/>
    </row>
    <row r="87" spans="1:13" ht="15.75" thickBot="1">
      <c r="A87" s="12"/>
      <c r="B87" s="388" t="s">
        <v>155</v>
      </c>
      <c r="C87" s="192" t="s">
        <v>156</v>
      </c>
      <c r="D87" s="193">
        <v>0.93877520000000014</v>
      </c>
      <c r="E87" s="194">
        <v>1.4082499999999998</v>
      </c>
      <c r="F87" s="330">
        <v>7728.8133505588803</v>
      </c>
      <c r="G87" s="331">
        <v>7727.2517125486411</v>
      </c>
      <c r="H87" s="332">
        <v>7958.4009811681417</v>
      </c>
      <c r="I87" s="484">
        <v>7958.4009811681417</v>
      </c>
      <c r="J87" s="332">
        <v>8189.5502497876405</v>
      </c>
      <c r="K87" s="361">
        <v>8420.699518407142</v>
      </c>
      <c r="L87" s="363">
        <v>8651.8487870266417</v>
      </c>
      <c r="M87" s="11"/>
    </row>
    <row r="88" spans="1:13">
      <c r="A88" s="10"/>
      <c r="B88" s="385" t="s">
        <v>157</v>
      </c>
      <c r="C88" s="200" t="s">
        <v>158</v>
      </c>
      <c r="D88" s="201">
        <v>0.9168411999999998</v>
      </c>
      <c r="E88" s="202">
        <v>1.3754999999999999</v>
      </c>
      <c r="F88" s="422">
        <v>7347.070681306981</v>
      </c>
      <c r="G88" s="325">
        <v>7571.3106339227807</v>
      </c>
      <c r="H88" s="325">
        <v>7571.3106339227807</v>
      </c>
      <c r="I88" s="483">
        <v>7571.3106339227807</v>
      </c>
      <c r="J88" s="337">
        <v>7797.0843381557816</v>
      </c>
      <c r="K88" s="337">
        <v>8022.8580423887797</v>
      </c>
      <c r="L88" s="326">
        <v>8248.6317466217806</v>
      </c>
      <c r="M88" s="20"/>
    </row>
    <row r="89" spans="1:13">
      <c r="A89" s="4"/>
      <c r="B89" s="387" t="s">
        <v>159</v>
      </c>
      <c r="C89" s="184" t="s">
        <v>160</v>
      </c>
      <c r="D89" s="185">
        <v>0.89490720000000001</v>
      </c>
      <c r="E89" s="186">
        <v>1.3427499999999997</v>
      </c>
      <c r="F89" s="376">
        <v>7196.4772806745796</v>
      </c>
      <c r="G89" s="329">
        <v>7415.3695552969202</v>
      </c>
      <c r="H89" s="329">
        <v>7415.3695552969202</v>
      </c>
      <c r="I89" s="482">
        <v>7415.3695552969202</v>
      </c>
      <c r="J89" s="339">
        <v>7635.7676951434214</v>
      </c>
      <c r="K89" s="339">
        <v>7856.1658349899208</v>
      </c>
      <c r="L89" s="340">
        <v>8076.5639748364201</v>
      </c>
      <c r="M89" s="11"/>
    </row>
    <row r="90" spans="1:13">
      <c r="A90" s="4"/>
      <c r="B90" s="387" t="s">
        <v>161</v>
      </c>
      <c r="C90" s="184" t="s">
        <v>162</v>
      </c>
      <c r="D90" s="185">
        <v>0.8729732</v>
      </c>
      <c r="E90" s="186">
        <v>1.31</v>
      </c>
      <c r="F90" s="376">
        <v>6989.911564617878</v>
      </c>
      <c r="G90" s="329">
        <v>7203.4840476398003</v>
      </c>
      <c r="H90" s="329">
        <v>7203.4840476398003</v>
      </c>
      <c r="I90" s="482">
        <v>7203.4840476398003</v>
      </c>
      <c r="J90" s="339">
        <v>7418.5066230998</v>
      </c>
      <c r="K90" s="339">
        <v>7633.5291985598014</v>
      </c>
      <c r="L90" s="340">
        <v>7848.5517740197984</v>
      </c>
      <c r="M90" s="5"/>
    </row>
    <row r="91" spans="1:13">
      <c r="A91" s="19"/>
      <c r="B91" s="387" t="s">
        <v>163</v>
      </c>
      <c r="C91" s="184" t="s">
        <v>164</v>
      </c>
      <c r="D91" s="185">
        <v>0.8510392</v>
      </c>
      <c r="E91" s="186">
        <v>1.2772499999999998</v>
      </c>
      <c r="F91" s="376">
        <v>6839.3181639854829</v>
      </c>
      <c r="G91" s="329">
        <v>7047.5429690139426</v>
      </c>
      <c r="H91" s="329">
        <v>7047.5429690139426</v>
      </c>
      <c r="I91" s="482">
        <v>7047.5429690139426</v>
      </c>
      <c r="J91" s="339">
        <v>7257.1899800874407</v>
      </c>
      <c r="K91" s="339">
        <v>7466.8369911609425</v>
      </c>
      <c r="L91" s="340">
        <v>7676.4840022344388</v>
      </c>
      <c r="M91" s="18"/>
    </row>
    <row r="92" spans="1:13">
      <c r="A92" s="12"/>
      <c r="B92" s="387" t="s">
        <v>165</v>
      </c>
      <c r="C92" s="184" t="s">
        <v>166</v>
      </c>
      <c r="D92" s="185">
        <v>0.82910519999999999</v>
      </c>
      <c r="E92" s="186">
        <v>1.2444999999999997</v>
      </c>
      <c r="F92" s="376">
        <v>6688.7247633530806</v>
      </c>
      <c r="G92" s="329">
        <v>6891.6018903880804</v>
      </c>
      <c r="H92" s="329">
        <v>6891.6018903880804</v>
      </c>
      <c r="I92" s="482">
        <v>6891.6018903880804</v>
      </c>
      <c r="J92" s="339">
        <v>7095.8733370750806</v>
      </c>
      <c r="K92" s="339">
        <v>7300.1447837620808</v>
      </c>
      <c r="L92" s="340">
        <v>7504.4162304490801</v>
      </c>
      <c r="M92" s="11"/>
    </row>
    <row r="93" spans="1:13" ht="15.75" thickBot="1">
      <c r="A93" s="19"/>
      <c r="B93" s="388" t="s">
        <v>167</v>
      </c>
      <c r="C93" s="192" t="s">
        <v>168</v>
      </c>
      <c r="D93" s="193">
        <v>0.80717120000000009</v>
      </c>
      <c r="E93" s="194">
        <v>1.2117499999999999</v>
      </c>
      <c r="F93" s="384">
        <v>6482.1590472963799</v>
      </c>
      <c r="G93" s="332">
        <v>6679.7163827309605</v>
      </c>
      <c r="H93" s="332">
        <v>6679.7163827309605</v>
      </c>
      <c r="I93" s="484">
        <v>6679.7163827309605</v>
      </c>
      <c r="J93" s="361">
        <v>6878.612265031461</v>
      </c>
      <c r="K93" s="361">
        <v>7077.5081473319597</v>
      </c>
      <c r="L93" s="363">
        <v>7276.4040296324611</v>
      </c>
      <c r="M93" s="18"/>
    </row>
    <row r="94" spans="1:13">
      <c r="A94" s="19"/>
      <c r="B94" s="385" t="s">
        <v>169</v>
      </c>
      <c r="C94" s="200" t="s">
        <v>170</v>
      </c>
      <c r="D94" s="201">
        <v>0.78523719999999997</v>
      </c>
      <c r="E94" s="202">
        <v>1.1789999999999998</v>
      </c>
      <c r="F94" s="422">
        <v>6330.4590195400006</v>
      </c>
      <c r="G94" s="325">
        <v>6330.2549861911011</v>
      </c>
      <c r="H94" s="325">
        <v>6330.2549861911011</v>
      </c>
      <c r="I94" s="483">
        <v>6523.775304105101</v>
      </c>
      <c r="J94" s="325">
        <v>6523.775304105101</v>
      </c>
      <c r="K94" s="325">
        <v>6523.775304105101</v>
      </c>
      <c r="L94" s="326">
        <v>6717.2956220191008</v>
      </c>
      <c r="M94" s="5"/>
    </row>
    <row r="95" spans="1:13">
      <c r="A95" s="12"/>
      <c r="B95" s="387" t="s">
        <v>171</v>
      </c>
      <c r="C95" s="184" t="s">
        <v>172</v>
      </c>
      <c r="D95" s="185">
        <v>0.76330319999999996</v>
      </c>
      <c r="E95" s="186">
        <v>1.14625</v>
      </c>
      <c r="F95" s="376">
        <v>6179.6777717100003</v>
      </c>
      <c r="G95" s="329">
        <v>6179.6894719517404</v>
      </c>
      <c r="H95" s="329">
        <v>6179.6894719517404</v>
      </c>
      <c r="I95" s="482">
        <v>6367.8342254792406</v>
      </c>
      <c r="J95" s="329">
        <v>6367.8342254792406</v>
      </c>
      <c r="K95" s="329">
        <v>6367.8342254792406</v>
      </c>
      <c r="L95" s="340">
        <v>6555.978979006738</v>
      </c>
      <c r="M95" s="20"/>
    </row>
    <row r="96" spans="1:13">
      <c r="A96" s="19"/>
      <c r="B96" s="387" t="s">
        <v>173</v>
      </c>
      <c r="C96" s="184" t="s">
        <v>174</v>
      </c>
      <c r="D96" s="185">
        <v>0.74136920000000006</v>
      </c>
      <c r="E96" s="186">
        <v>1.1134999999999999</v>
      </c>
      <c r="F96" s="376">
        <v>5973.1795286811212</v>
      </c>
      <c r="G96" s="329">
        <v>5973.1795286811212</v>
      </c>
      <c r="H96" s="329">
        <v>5973.1795286811212</v>
      </c>
      <c r="I96" s="482">
        <v>6155.9487178221234</v>
      </c>
      <c r="J96" s="329">
        <v>6155.9487178221234</v>
      </c>
      <c r="K96" s="329">
        <v>6155.9487178221234</v>
      </c>
      <c r="L96" s="340">
        <v>6338.717906963122</v>
      </c>
      <c r="M96" s="11"/>
    </row>
    <row r="97" spans="1:13">
      <c r="A97" s="10"/>
      <c r="B97" s="387" t="s">
        <v>175</v>
      </c>
      <c r="C97" s="184" t="s">
        <v>176</v>
      </c>
      <c r="D97" s="185">
        <v>0.71943519999999994</v>
      </c>
      <c r="E97" s="186">
        <v>1.0807499999999999</v>
      </c>
      <c r="F97" s="376">
        <v>5822.6140144417604</v>
      </c>
      <c r="G97" s="329">
        <v>5822.6140144417604</v>
      </c>
      <c r="H97" s="329">
        <v>5822.6140144417604</v>
      </c>
      <c r="I97" s="482">
        <v>6000.0076391962621</v>
      </c>
      <c r="J97" s="329">
        <v>6000.0076391962621</v>
      </c>
      <c r="K97" s="329">
        <v>6000.0076391962621</v>
      </c>
      <c r="L97" s="340">
        <v>6177.4012639507628</v>
      </c>
      <c r="M97" s="11"/>
    </row>
    <row r="98" spans="1:13">
      <c r="A98" s="4"/>
      <c r="B98" s="387" t="s">
        <v>177</v>
      </c>
      <c r="C98" s="184" t="s">
        <v>178</v>
      </c>
      <c r="D98" s="185">
        <v>0.69750120000000004</v>
      </c>
      <c r="E98" s="186">
        <v>1.0479999999999998</v>
      </c>
      <c r="F98" s="376">
        <v>5672.0485002023988</v>
      </c>
      <c r="G98" s="329">
        <v>5672.0485002023988</v>
      </c>
      <c r="H98" s="329">
        <v>5672.0485002023988</v>
      </c>
      <c r="I98" s="482">
        <v>5844.0665605704007</v>
      </c>
      <c r="J98" s="329">
        <v>5844.0665605704007</v>
      </c>
      <c r="K98" s="329">
        <v>5844.0665605704007</v>
      </c>
      <c r="L98" s="340">
        <v>6016.0846209383981</v>
      </c>
      <c r="M98" s="20"/>
    </row>
    <row r="99" spans="1:13" ht="15.75" thickBot="1">
      <c r="A99" s="19"/>
      <c r="B99" s="388" t="s">
        <v>179</v>
      </c>
      <c r="C99" s="192" t="s">
        <v>180</v>
      </c>
      <c r="D99" s="193">
        <v>0.67556720000000003</v>
      </c>
      <c r="E99" s="194">
        <v>1.01525</v>
      </c>
      <c r="F99" s="384">
        <v>5521.4829859630408</v>
      </c>
      <c r="G99" s="332">
        <v>5521.4829859630408</v>
      </c>
      <c r="H99" s="332">
        <v>5521.4829859630408</v>
      </c>
      <c r="I99" s="484">
        <v>5688.125481944543</v>
      </c>
      <c r="J99" s="332">
        <v>5688.125481944543</v>
      </c>
      <c r="K99" s="332">
        <v>5688.125481944543</v>
      </c>
      <c r="L99" s="363">
        <v>5854.7679779260397</v>
      </c>
      <c r="M99" s="5"/>
    </row>
    <row r="100" spans="1:13">
      <c r="A100" s="4"/>
      <c r="B100" s="385" t="s">
        <v>181</v>
      </c>
      <c r="C100" s="200" t="s">
        <v>182</v>
      </c>
      <c r="D100" s="201">
        <v>0.65363320000000003</v>
      </c>
      <c r="E100" s="202">
        <v>0.98250000000000004</v>
      </c>
      <c r="F100" s="422">
        <v>5314.9730426924207</v>
      </c>
      <c r="G100" s="325">
        <v>5314.9730426924207</v>
      </c>
      <c r="H100" s="325">
        <v>5314.9730426924207</v>
      </c>
      <c r="I100" s="483">
        <v>5314.9730426924207</v>
      </c>
      <c r="J100" s="325">
        <v>5314.9730426924207</v>
      </c>
      <c r="K100" s="325">
        <v>5476.2399742874195</v>
      </c>
      <c r="L100" s="453">
        <v>5476.2399742874195</v>
      </c>
      <c r="M100" s="18"/>
    </row>
    <row r="101" spans="1:13">
      <c r="A101" s="10"/>
      <c r="B101" s="387" t="s">
        <v>183</v>
      </c>
      <c r="C101" s="184" t="s">
        <v>184</v>
      </c>
      <c r="D101" s="185">
        <v>0.63169919999999991</v>
      </c>
      <c r="E101" s="186">
        <v>0.94974999999999987</v>
      </c>
      <c r="F101" s="376">
        <v>5164.40752845306</v>
      </c>
      <c r="G101" s="329">
        <v>5164.40752845306</v>
      </c>
      <c r="H101" s="329">
        <v>5164.40752845306</v>
      </c>
      <c r="I101" s="482">
        <v>5164.40752845306</v>
      </c>
      <c r="J101" s="329">
        <v>5164.40752845306</v>
      </c>
      <c r="K101" s="329">
        <v>5320.29889566156</v>
      </c>
      <c r="L101" s="393">
        <v>5320.29889566156</v>
      </c>
      <c r="M101" s="20"/>
    </row>
    <row r="102" spans="1:13">
      <c r="A102" s="12"/>
      <c r="B102" s="387" t="s">
        <v>185</v>
      </c>
      <c r="C102" s="184" t="s">
        <v>186</v>
      </c>
      <c r="D102" s="185">
        <v>0.60976520000000001</v>
      </c>
      <c r="E102" s="186">
        <v>0.91699999999999982</v>
      </c>
      <c r="F102" s="376">
        <v>4957.8975851824407</v>
      </c>
      <c r="G102" s="329">
        <v>4957.8975851824407</v>
      </c>
      <c r="H102" s="329">
        <v>4957.8975851824407</v>
      </c>
      <c r="I102" s="482">
        <v>4957.8975851824407</v>
      </c>
      <c r="J102" s="329">
        <v>4957.8975851824407</v>
      </c>
      <c r="K102" s="329">
        <v>5108.4133880044401</v>
      </c>
      <c r="L102" s="393">
        <v>5108.4133880044401</v>
      </c>
      <c r="M102" s="5"/>
    </row>
    <row r="103" spans="1:13">
      <c r="A103" s="19"/>
      <c r="B103" s="387" t="s">
        <v>187</v>
      </c>
      <c r="C103" s="184" t="s">
        <v>188</v>
      </c>
      <c r="D103" s="185">
        <v>0.58783120000000011</v>
      </c>
      <c r="E103" s="186">
        <v>0.88424999999999998</v>
      </c>
      <c r="F103" s="376">
        <v>4807.33207094308</v>
      </c>
      <c r="G103" s="329">
        <v>4807.33207094308</v>
      </c>
      <c r="H103" s="329">
        <v>4807.33207094308</v>
      </c>
      <c r="I103" s="482">
        <v>4807.33207094308</v>
      </c>
      <c r="J103" s="329">
        <v>4807.33207094308</v>
      </c>
      <c r="K103" s="329">
        <v>4952.4723093785806</v>
      </c>
      <c r="L103" s="393">
        <v>4952.4723093785806</v>
      </c>
      <c r="M103" s="11"/>
    </row>
    <row r="104" spans="1:13">
      <c r="A104" s="19"/>
      <c r="B104" s="387" t="s">
        <v>189</v>
      </c>
      <c r="C104" s="184" t="s">
        <v>190</v>
      </c>
      <c r="D104" s="185">
        <v>0.56589719999999999</v>
      </c>
      <c r="E104" s="186">
        <v>0.85149999999999992</v>
      </c>
      <c r="F104" s="376">
        <v>4656.7665567037202</v>
      </c>
      <c r="G104" s="329">
        <v>4656.7665567037193</v>
      </c>
      <c r="H104" s="329">
        <v>4656.7665567037193</v>
      </c>
      <c r="I104" s="482">
        <v>4656.7665567037193</v>
      </c>
      <c r="J104" s="329">
        <v>4656.7665567037193</v>
      </c>
      <c r="K104" s="329">
        <v>4796.5312307527183</v>
      </c>
      <c r="L104" s="393">
        <v>4796.5312307527183</v>
      </c>
      <c r="M104" s="5"/>
    </row>
    <row r="105" spans="1:13" ht="15.75" thickBot="1">
      <c r="A105" s="12"/>
      <c r="B105" s="388" t="s">
        <v>191</v>
      </c>
      <c r="C105" s="192" t="s">
        <v>192</v>
      </c>
      <c r="D105" s="193">
        <v>0.54396319999999998</v>
      </c>
      <c r="E105" s="194">
        <v>0.81874999999999998</v>
      </c>
      <c r="F105" s="384">
        <v>4506.2010424643604</v>
      </c>
      <c r="G105" s="362">
        <v>4506.2010424643604</v>
      </c>
      <c r="H105" s="362">
        <v>4506.2010424643604</v>
      </c>
      <c r="I105" s="695">
        <v>4506.2010424643604</v>
      </c>
      <c r="J105" s="362">
        <v>4506.2010424643604</v>
      </c>
      <c r="K105" s="362">
        <v>4640.5901521268606</v>
      </c>
      <c r="L105" s="394">
        <v>4640.5901521268606</v>
      </c>
      <c r="M105" s="18"/>
    </row>
    <row r="106" spans="1:13">
      <c r="A106" s="10"/>
      <c r="B106" s="385" t="s">
        <v>193</v>
      </c>
      <c r="C106" s="200" t="s">
        <v>194</v>
      </c>
      <c r="D106" s="201">
        <v>0.52202919999999997</v>
      </c>
      <c r="E106" s="202">
        <v>0.78599999999999992</v>
      </c>
      <c r="F106" s="395">
        <v>4299.6910991937411</v>
      </c>
      <c r="G106" s="306">
        <v>4299.6910991937411</v>
      </c>
      <c r="H106" s="306">
        <v>4299.6910991937411</v>
      </c>
      <c r="I106" s="696">
        <v>4299.6910991937411</v>
      </c>
      <c r="J106" s="306">
        <v>4299.6910991937411</v>
      </c>
      <c r="K106" s="306">
        <v>4299.6910991937411</v>
      </c>
      <c r="L106" s="398">
        <v>4299.6910991937411</v>
      </c>
      <c r="M106" s="20"/>
    </row>
    <row r="107" spans="1:13">
      <c r="A107" s="4"/>
      <c r="B107" s="387" t="s">
        <v>195</v>
      </c>
      <c r="C107" s="176" t="s">
        <v>196</v>
      </c>
      <c r="D107" s="185">
        <v>0.50009519999999996</v>
      </c>
      <c r="E107" s="186">
        <v>0.75324999999999986</v>
      </c>
      <c r="F107" s="399">
        <v>4149.1255849543804</v>
      </c>
      <c r="G107" s="351">
        <v>4149.1255849543804</v>
      </c>
      <c r="H107" s="351">
        <v>4149.1255849543804</v>
      </c>
      <c r="I107" s="486">
        <v>4149.1255849543804</v>
      </c>
      <c r="J107" s="351">
        <v>4149.1255849543804</v>
      </c>
      <c r="K107" s="351">
        <v>4149.1255849543804</v>
      </c>
      <c r="L107" s="402">
        <v>4149.1255849543804</v>
      </c>
      <c r="M107" s="20"/>
    </row>
    <row r="108" spans="1:13">
      <c r="A108" s="12"/>
      <c r="B108" s="387" t="s">
        <v>197</v>
      </c>
      <c r="C108" s="176" t="s">
        <v>198</v>
      </c>
      <c r="D108" s="185">
        <v>0.47816120000000001</v>
      </c>
      <c r="E108" s="186">
        <v>0.72049999999999992</v>
      </c>
      <c r="F108" s="399">
        <v>3942.6156416837603</v>
      </c>
      <c r="G108" s="351">
        <v>3942.6156416837607</v>
      </c>
      <c r="H108" s="351">
        <v>3942.6156416837607</v>
      </c>
      <c r="I108" s="486">
        <v>3942.6156416837607</v>
      </c>
      <c r="J108" s="351">
        <v>3942.6156416837607</v>
      </c>
      <c r="K108" s="351">
        <v>3942.6156416837607</v>
      </c>
      <c r="L108" s="402">
        <v>3942.6156416837607</v>
      </c>
      <c r="M108" s="5"/>
    </row>
    <row r="109" spans="1:13">
      <c r="A109" s="10"/>
      <c r="B109" s="387" t="s">
        <v>199</v>
      </c>
      <c r="C109" s="176" t="s">
        <v>200</v>
      </c>
      <c r="D109" s="185">
        <v>0.4562272</v>
      </c>
      <c r="E109" s="186">
        <v>0.68774999999999997</v>
      </c>
      <c r="F109" s="399">
        <v>3792.0501274443995</v>
      </c>
      <c r="G109" s="351">
        <v>3792.0501274443995</v>
      </c>
      <c r="H109" s="351">
        <v>3792.0501274443995</v>
      </c>
      <c r="I109" s="486">
        <v>3792.0501274443995</v>
      </c>
      <c r="J109" s="351">
        <v>3792.0501274443995</v>
      </c>
      <c r="K109" s="351">
        <v>3792.0501274443995</v>
      </c>
      <c r="L109" s="402">
        <v>3792.0501274443995</v>
      </c>
      <c r="M109" s="18"/>
    </row>
    <row r="110" spans="1:13">
      <c r="A110" s="10"/>
      <c r="B110" s="387" t="s">
        <v>201</v>
      </c>
      <c r="C110" s="176" t="s">
        <v>202</v>
      </c>
      <c r="D110" s="185">
        <v>0.43429319999999999</v>
      </c>
      <c r="E110" s="186">
        <v>0.65500000000000003</v>
      </c>
      <c r="F110" s="399">
        <v>3641.4846132050398</v>
      </c>
      <c r="G110" s="351">
        <v>3641.4846132050398</v>
      </c>
      <c r="H110" s="351">
        <v>3641.4846132050398</v>
      </c>
      <c r="I110" s="486">
        <v>3641.4846132050398</v>
      </c>
      <c r="J110" s="351">
        <v>3641.4846132050398</v>
      </c>
      <c r="K110" s="351">
        <v>3641.4846132050398</v>
      </c>
      <c r="L110" s="402">
        <v>3641.4846132050398</v>
      </c>
      <c r="M110" s="18"/>
    </row>
    <row r="111" spans="1:13" ht="15.75" thickBot="1">
      <c r="A111" s="10"/>
      <c r="B111" s="388" t="s">
        <v>203</v>
      </c>
      <c r="C111" s="403" t="s">
        <v>204</v>
      </c>
      <c r="D111" s="193">
        <v>0.41235919999999998</v>
      </c>
      <c r="E111" s="194">
        <v>0.62224999999999986</v>
      </c>
      <c r="F111" s="404">
        <v>3490.91909896568</v>
      </c>
      <c r="G111" s="320">
        <v>3490.9190989656804</v>
      </c>
      <c r="H111" s="320">
        <v>3490.9190989656804</v>
      </c>
      <c r="I111" s="503">
        <v>3490.9190989656804</v>
      </c>
      <c r="J111" s="320">
        <v>3490.9190989656804</v>
      </c>
      <c r="K111" s="320">
        <v>3490.9190989656804</v>
      </c>
      <c r="L111" s="407">
        <v>3490.9190989656804</v>
      </c>
      <c r="M111" s="11"/>
    </row>
    <row r="112" spans="1:13">
      <c r="A112" s="4"/>
      <c r="B112" s="408" t="s">
        <v>205</v>
      </c>
      <c r="C112" s="176" t="s">
        <v>206</v>
      </c>
      <c r="D112" s="177">
        <v>0.39042520000000003</v>
      </c>
      <c r="E112" s="178">
        <v>0.58949999999999991</v>
      </c>
      <c r="F112" s="471">
        <v>3284.4091556950607</v>
      </c>
      <c r="G112" s="313">
        <v>3284.4091556950611</v>
      </c>
      <c r="H112" s="313">
        <v>3284.4091556950611</v>
      </c>
      <c r="I112" s="485">
        <v>3284.4091556950611</v>
      </c>
      <c r="J112" s="313">
        <v>3284.4091556950611</v>
      </c>
      <c r="K112" s="313">
        <v>3284.4091556950611</v>
      </c>
      <c r="L112" s="402">
        <v>3284.4091556950611</v>
      </c>
      <c r="M112" s="20"/>
    </row>
    <row r="113" spans="1:13">
      <c r="A113" s="12"/>
      <c r="B113" s="387" t="s">
        <v>207</v>
      </c>
      <c r="C113" s="176" t="s">
        <v>208</v>
      </c>
      <c r="D113" s="185">
        <v>0.36849120000000002</v>
      </c>
      <c r="E113" s="186">
        <v>0.55674999999999997</v>
      </c>
      <c r="F113" s="399">
        <v>3133.8436414557004</v>
      </c>
      <c r="G113" s="351">
        <v>3133.8436414557004</v>
      </c>
      <c r="H113" s="351">
        <v>3133.8436414557004</v>
      </c>
      <c r="I113" s="486">
        <v>3133.8436414557004</v>
      </c>
      <c r="J113" s="351">
        <v>3133.8436414557004</v>
      </c>
      <c r="K113" s="351">
        <v>3133.8436414557004</v>
      </c>
      <c r="L113" s="402">
        <v>3133.8436414557004</v>
      </c>
      <c r="M113" s="11"/>
    </row>
    <row r="114" spans="1:13" ht="15.75" thickBot="1">
      <c r="A114" s="12"/>
      <c r="B114" s="409" t="s">
        <v>209</v>
      </c>
      <c r="C114" s="410" t="s">
        <v>210</v>
      </c>
      <c r="D114" s="247">
        <v>0.34655720000000001</v>
      </c>
      <c r="E114" s="248">
        <v>0.52399999999999991</v>
      </c>
      <c r="F114" s="404">
        <v>2983.2781272163402</v>
      </c>
      <c r="G114" s="320">
        <v>2983.2781272163402</v>
      </c>
      <c r="H114" s="320">
        <v>2983.2781272163402</v>
      </c>
      <c r="I114" s="503">
        <v>2983.2781272163402</v>
      </c>
      <c r="J114" s="320">
        <v>2983.2781272163402</v>
      </c>
      <c r="K114" s="320">
        <v>2983.2781272163402</v>
      </c>
      <c r="L114" s="407">
        <v>2983.2781272163402</v>
      </c>
      <c r="M114" s="11"/>
    </row>
    <row r="115" spans="1:13" ht="15.75" thickBot="1">
      <c r="A115" s="10"/>
      <c r="B115" s="797" t="s">
        <v>211</v>
      </c>
      <c r="C115" s="798"/>
      <c r="D115" s="798"/>
      <c r="E115" s="798"/>
      <c r="F115" s="798"/>
      <c r="G115" s="798"/>
      <c r="H115" s="798"/>
      <c r="I115" s="798"/>
      <c r="J115" s="798"/>
      <c r="K115" s="798"/>
      <c r="L115" s="799"/>
      <c r="M115" s="20"/>
    </row>
    <row r="116" spans="1:13">
      <c r="A116" s="19"/>
      <c r="B116" s="302" t="s">
        <v>212</v>
      </c>
      <c r="C116" s="411" t="s">
        <v>213</v>
      </c>
      <c r="D116" s="201">
        <v>2.9969999999999999</v>
      </c>
      <c r="E116" s="202">
        <v>4.3579999999999997</v>
      </c>
      <c r="F116" s="412">
        <v>36999.261657198484</v>
      </c>
      <c r="G116" s="305"/>
      <c r="H116" s="306"/>
      <c r="I116" s="475"/>
      <c r="J116" s="306"/>
      <c r="K116" s="307"/>
      <c r="L116" s="413"/>
      <c r="M116" s="20"/>
    </row>
    <row r="117" spans="1:13">
      <c r="A117" s="19"/>
      <c r="B117" s="309" t="s">
        <v>214</v>
      </c>
      <c r="C117" s="414" t="s">
        <v>215</v>
      </c>
      <c r="D117" s="185">
        <v>2.97</v>
      </c>
      <c r="E117" s="186">
        <v>4.32</v>
      </c>
      <c r="F117" s="415">
        <v>36642.573657412941</v>
      </c>
      <c r="G117" s="312"/>
      <c r="H117" s="313"/>
      <c r="I117" s="476"/>
      <c r="J117" s="313"/>
      <c r="K117" s="314"/>
      <c r="L117" s="416"/>
      <c r="M117" s="20"/>
    </row>
    <row r="118" spans="1:13">
      <c r="A118" s="19"/>
      <c r="B118" s="309" t="s">
        <v>216</v>
      </c>
      <c r="C118" s="414" t="s">
        <v>217</v>
      </c>
      <c r="D118" s="185">
        <v>2.944</v>
      </c>
      <c r="E118" s="186">
        <v>4.282</v>
      </c>
      <c r="F118" s="415">
        <v>36357.677380825415</v>
      </c>
      <c r="G118" s="312"/>
      <c r="H118" s="313"/>
      <c r="I118" s="476"/>
      <c r="J118" s="313"/>
      <c r="K118" s="314"/>
      <c r="L118" s="416"/>
      <c r="M118" s="20"/>
    </row>
    <row r="119" spans="1:13">
      <c r="A119" s="19"/>
      <c r="B119" s="309" t="s">
        <v>218</v>
      </c>
      <c r="C119" s="414" t="s">
        <v>219</v>
      </c>
      <c r="D119" s="185">
        <v>2.9169999999999998</v>
      </c>
      <c r="E119" s="186">
        <v>4.2430000000000003</v>
      </c>
      <c r="F119" s="415">
        <v>36000.989381039879</v>
      </c>
      <c r="G119" s="312"/>
      <c r="H119" s="313"/>
      <c r="I119" s="476"/>
      <c r="J119" s="313"/>
      <c r="K119" s="314"/>
      <c r="L119" s="416"/>
      <c r="M119" s="20"/>
    </row>
    <row r="120" spans="1:13">
      <c r="A120" s="19"/>
      <c r="B120" s="309" t="s">
        <v>220</v>
      </c>
      <c r="C120" s="414" t="s">
        <v>221</v>
      </c>
      <c r="D120" s="185">
        <v>2.8919999999999999</v>
      </c>
      <c r="E120" s="186">
        <v>4.2039999999999997</v>
      </c>
      <c r="F120" s="415">
        <v>35719.67176735236</v>
      </c>
      <c r="G120" s="312"/>
      <c r="H120" s="313"/>
      <c r="I120" s="476"/>
      <c r="J120" s="313"/>
      <c r="K120" s="314"/>
      <c r="L120" s="416"/>
      <c r="M120" s="20"/>
    </row>
    <row r="121" spans="1:13" ht="15.75" thickBot="1">
      <c r="A121" s="19"/>
      <c r="B121" s="316" t="s">
        <v>222</v>
      </c>
      <c r="C121" s="417" t="s">
        <v>223</v>
      </c>
      <c r="D121" s="193">
        <v>2.8650000000000002</v>
      </c>
      <c r="E121" s="194">
        <v>4.165</v>
      </c>
      <c r="F121" s="418">
        <v>35362.983767566824</v>
      </c>
      <c r="G121" s="319"/>
      <c r="H121" s="419"/>
      <c r="I121" s="493"/>
      <c r="J121" s="419"/>
      <c r="K121" s="420"/>
      <c r="L121" s="421"/>
      <c r="M121" s="20"/>
    </row>
    <row r="122" spans="1:13">
      <c r="A122" s="4"/>
      <c r="B122" s="335" t="s">
        <v>224</v>
      </c>
      <c r="C122" s="373" t="s">
        <v>225</v>
      </c>
      <c r="D122" s="201">
        <v>2.8388051999999999</v>
      </c>
      <c r="E122" s="202">
        <v>4.1280000000000001</v>
      </c>
      <c r="F122" s="422">
        <v>32694.601733097177</v>
      </c>
      <c r="G122" s="325">
        <v>37399.634182414389</v>
      </c>
      <c r="H122" s="325">
        <v>40302.438951124379</v>
      </c>
      <c r="I122" s="483"/>
      <c r="J122" s="337"/>
      <c r="K122" s="337"/>
      <c r="L122" s="423"/>
      <c r="M122" s="11"/>
    </row>
    <row r="123" spans="1:13">
      <c r="A123" s="4"/>
      <c r="B123" s="338" t="s">
        <v>226</v>
      </c>
      <c r="C123" s="375" t="s">
        <v>227</v>
      </c>
      <c r="D123" s="185">
        <v>2.8124712000000001</v>
      </c>
      <c r="E123" s="186">
        <v>4.0897777777777771</v>
      </c>
      <c r="F123" s="376">
        <v>32364.194795030704</v>
      </c>
      <c r="G123" s="329">
        <v>37023.827314574235</v>
      </c>
      <c r="H123" s="329">
        <v>39899.754261351743</v>
      </c>
      <c r="I123" s="482"/>
      <c r="J123" s="339"/>
      <c r="K123" s="339"/>
      <c r="L123" s="424"/>
      <c r="M123" s="5"/>
    </row>
    <row r="124" spans="1:13">
      <c r="A124" s="19"/>
      <c r="B124" s="338" t="s">
        <v>228</v>
      </c>
      <c r="C124" s="375" t="s">
        <v>229</v>
      </c>
      <c r="D124" s="185">
        <v>2.7861372000000002</v>
      </c>
      <c r="E124" s="186">
        <v>4.0515555555555549</v>
      </c>
      <c r="F124" s="376">
        <v>32098.115427728164</v>
      </c>
      <c r="G124" s="329">
        <v>36716.233507032121</v>
      </c>
      <c r="H124" s="329">
        <v>39565.282631877126</v>
      </c>
      <c r="I124" s="482"/>
      <c r="J124" s="339"/>
      <c r="K124" s="339"/>
      <c r="L124" s="424"/>
      <c r="M124" s="18"/>
    </row>
    <row r="125" spans="1:13">
      <c r="A125" s="12"/>
      <c r="B125" s="338" t="s">
        <v>230</v>
      </c>
      <c r="C125" s="375" t="s">
        <v>231</v>
      </c>
      <c r="D125" s="185">
        <v>2.7598032000000003</v>
      </c>
      <c r="E125" s="186">
        <v>4.0133333333333328</v>
      </c>
      <c r="F125" s="376">
        <v>31767.708489661687</v>
      </c>
      <c r="G125" s="329">
        <v>36340.426639191988</v>
      </c>
      <c r="H125" s="329">
        <v>39162.59794210449</v>
      </c>
      <c r="I125" s="482"/>
      <c r="J125" s="339"/>
      <c r="K125" s="339"/>
      <c r="L125" s="424"/>
      <c r="M125" s="18"/>
    </row>
    <row r="126" spans="1:13">
      <c r="A126" s="19"/>
      <c r="B126" s="338" t="s">
        <v>232</v>
      </c>
      <c r="C126" s="375" t="s">
        <v>233</v>
      </c>
      <c r="D126" s="185">
        <v>2.7334692000000005</v>
      </c>
      <c r="E126" s="186">
        <v>3.975111111111111</v>
      </c>
      <c r="F126" s="376">
        <v>31501.629122359147</v>
      </c>
      <c r="G126" s="329">
        <v>36032.832831649874</v>
      </c>
      <c r="H126" s="329">
        <v>38828.12631262988</v>
      </c>
      <c r="I126" s="482"/>
      <c r="J126" s="339"/>
      <c r="K126" s="339"/>
      <c r="L126" s="424"/>
      <c r="M126" s="21"/>
    </row>
    <row r="127" spans="1:13" ht="15.75" thickBot="1">
      <c r="A127" s="19"/>
      <c r="B127" s="342" t="s">
        <v>234</v>
      </c>
      <c r="C127" s="383" t="s">
        <v>235</v>
      </c>
      <c r="D127" s="193">
        <v>2.7071352000000002</v>
      </c>
      <c r="E127" s="194">
        <v>3.9368888888888889</v>
      </c>
      <c r="F127" s="425">
        <v>31171.222184292663</v>
      </c>
      <c r="G127" s="353">
        <v>35657.025963809727</v>
      </c>
      <c r="H127" s="353">
        <v>38425.441622857223</v>
      </c>
      <c r="I127" s="488"/>
      <c r="J127" s="354"/>
      <c r="K127" s="354"/>
      <c r="L127" s="426"/>
      <c r="M127" s="22"/>
    </row>
    <row r="128" spans="1:13">
      <c r="A128" s="12"/>
      <c r="B128" s="335" t="s">
        <v>236</v>
      </c>
      <c r="C128" s="200" t="s">
        <v>237</v>
      </c>
      <c r="D128" s="201">
        <v>2.6808012000000003</v>
      </c>
      <c r="E128" s="202">
        <v>3.8986666666666658</v>
      </c>
      <c r="F128" s="427">
        <v>29260.220114721124</v>
      </c>
      <c r="G128" s="348">
        <v>31511.279184306612</v>
      </c>
      <c r="H128" s="348">
        <v>35349.432156267605</v>
      </c>
      <c r="I128" s="487">
        <v>38090.969993382612</v>
      </c>
      <c r="J128" s="348"/>
      <c r="K128" s="348"/>
      <c r="L128" s="428"/>
      <c r="M128" s="23"/>
    </row>
    <row r="129" spans="1:13">
      <c r="A129" s="19"/>
      <c r="B129" s="338" t="s">
        <v>238</v>
      </c>
      <c r="C129" s="184" t="s">
        <v>239</v>
      </c>
      <c r="D129" s="185">
        <v>2.6544672</v>
      </c>
      <c r="E129" s="186">
        <v>3.8604444444444441</v>
      </c>
      <c r="F129" s="376">
        <v>29010.267440578085</v>
      </c>
      <c r="G129" s="329">
        <v>31241.314327469991</v>
      </c>
      <c r="H129" s="329">
        <v>35041.838348725491</v>
      </c>
      <c r="I129" s="482">
        <v>37756.498363907987</v>
      </c>
      <c r="J129" s="329"/>
      <c r="K129" s="329"/>
      <c r="L129" s="424"/>
      <c r="M129" s="22"/>
    </row>
    <row r="130" spans="1:13">
      <c r="A130" s="10"/>
      <c r="B130" s="377" t="s">
        <v>240</v>
      </c>
      <c r="C130" s="246" t="s">
        <v>241</v>
      </c>
      <c r="D130" s="185">
        <v>2.6281332000000002</v>
      </c>
      <c r="E130" s="186">
        <v>3.822222222222222</v>
      </c>
      <c r="F130" s="379">
        <v>28695.987195671099</v>
      </c>
      <c r="G130" s="344">
        <v>30903.136410335348</v>
      </c>
      <c r="H130" s="344">
        <v>34666.031480885336</v>
      </c>
      <c r="I130" s="489">
        <v>37353.813674135345</v>
      </c>
      <c r="J130" s="344"/>
      <c r="K130" s="344"/>
      <c r="L130" s="429"/>
      <c r="M130" s="24"/>
    </row>
    <row r="131" spans="1:13">
      <c r="A131" s="4"/>
      <c r="B131" s="309" t="s">
        <v>242</v>
      </c>
      <c r="C131" s="310" t="s">
        <v>243</v>
      </c>
      <c r="D131" s="185">
        <v>2.6017992000000003</v>
      </c>
      <c r="E131" s="186">
        <v>3.7839999999999998</v>
      </c>
      <c r="F131" s="399">
        <v>28381.706950764124</v>
      </c>
      <c r="G131" s="351">
        <v>30564.958493200695</v>
      </c>
      <c r="H131" s="351">
        <v>34290.224613045197</v>
      </c>
      <c r="I131" s="486">
        <v>36951.128984362709</v>
      </c>
      <c r="J131" s="351"/>
      <c r="K131" s="351"/>
      <c r="L131" s="430"/>
      <c r="M131" s="7"/>
    </row>
    <row r="132" spans="1:13">
      <c r="A132" s="4"/>
      <c r="B132" s="341" t="s">
        <v>244</v>
      </c>
      <c r="C132" s="176" t="s">
        <v>245</v>
      </c>
      <c r="D132" s="185">
        <v>2.5754652</v>
      </c>
      <c r="E132" s="186">
        <v>3.7457777777777777</v>
      </c>
      <c r="F132" s="422">
        <v>28131.754276621079</v>
      </c>
      <c r="G132" s="325">
        <v>30294.993636364081</v>
      </c>
      <c r="H132" s="325">
        <v>33982.63080550309</v>
      </c>
      <c r="I132" s="483">
        <v>35036.241425257089</v>
      </c>
      <c r="J132" s="325"/>
      <c r="K132" s="325"/>
      <c r="L132" s="423"/>
      <c r="M132" s="9"/>
    </row>
    <row r="133" spans="1:13" ht="15.75" thickBot="1">
      <c r="A133" s="12"/>
      <c r="B133" s="342" t="s">
        <v>246</v>
      </c>
      <c r="C133" s="192" t="s">
        <v>247</v>
      </c>
      <c r="D133" s="193">
        <v>2.5491311999999997</v>
      </c>
      <c r="E133" s="194">
        <v>3.707555555555555</v>
      </c>
      <c r="F133" s="384">
        <v>27817.4740317141</v>
      </c>
      <c r="G133" s="332">
        <v>29956.815719229442</v>
      </c>
      <c r="H133" s="332">
        <v>33606.823937662943</v>
      </c>
      <c r="I133" s="484">
        <v>34649.683428643948</v>
      </c>
      <c r="J133" s="332"/>
      <c r="K133" s="332"/>
      <c r="L133" s="431"/>
      <c r="M133" s="11"/>
    </row>
    <row r="134" spans="1:13">
      <c r="A134" s="19"/>
      <c r="B134" s="335" t="s">
        <v>248</v>
      </c>
      <c r="C134" s="373" t="s">
        <v>249</v>
      </c>
      <c r="D134" s="201">
        <v>2.5227972000000003</v>
      </c>
      <c r="E134" s="202">
        <v>3.6693333333333329</v>
      </c>
      <c r="F134" s="422">
        <v>26019.358814259067</v>
      </c>
      <c r="G134" s="325">
        <v>27622.63413797682</v>
      </c>
      <c r="H134" s="325">
        <v>29686.850862392817</v>
      </c>
      <c r="I134" s="483">
        <v>33299.230130120821</v>
      </c>
      <c r="J134" s="325"/>
      <c r="K134" s="325"/>
      <c r="L134" s="423"/>
      <c r="M134" s="18"/>
    </row>
    <row r="135" spans="1:13">
      <c r="A135" s="19"/>
      <c r="B135" s="338" t="s">
        <v>250</v>
      </c>
      <c r="C135" s="375" t="s">
        <v>251</v>
      </c>
      <c r="D135" s="185">
        <v>2.4964632000000004</v>
      </c>
      <c r="E135" s="186">
        <v>3.6311111111111107</v>
      </c>
      <c r="F135" s="376">
        <v>25721.205262511587</v>
      </c>
      <c r="G135" s="329">
        <v>27305.95847838818</v>
      </c>
      <c r="H135" s="329">
        <v>29348.672945258179</v>
      </c>
      <c r="I135" s="482">
        <v>32923.423262280681</v>
      </c>
      <c r="J135" s="329"/>
      <c r="K135" s="329"/>
      <c r="L135" s="424"/>
      <c r="M135" s="5"/>
    </row>
    <row r="136" spans="1:13">
      <c r="A136" s="12"/>
      <c r="B136" s="338" t="s">
        <v>252</v>
      </c>
      <c r="C136" s="375" t="s">
        <v>253</v>
      </c>
      <c r="D136" s="185">
        <v>2.4701292000000001</v>
      </c>
      <c r="E136" s="186">
        <v>3.5928888888888886</v>
      </c>
      <c r="F136" s="376">
        <v>25487.379281528039</v>
      </c>
      <c r="G136" s="329">
        <v>27057.495879097562</v>
      </c>
      <c r="H136" s="329">
        <v>29078.708088421561</v>
      </c>
      <c r="I136" s="482">
        <v>32615.829454738563</v>
      </c>
      <c r="J136" s="329"/>
      <c r="K136" s="329"/>
      <c r="L136" s="424"/>
      <c r="M136" s="20"/>
    </row>
    <row r="137" spans="1:13">
      <c r="A137" s="10"/>
      <c r="B137" s="338" t="s">
        <v>254</v>
      </c>
      <c r="C137" s="375" t="s">
        <v>255</v>
      </c>
      <c r="D137" s="185">
        <v>2.4437951999999998</v>
      </c>
      <c r="E137" s="186">
        <v>3.5546666666666664</v>
      </c>
      <c r="F137" s="376">
        <v>25189.225729780559</v>
      </c>
      <c r="G137" s="329">
        <v>26740.820219508925</v>
      </c>
      <c r="H137" s="329">
        <v>28740.530171286919</v>
      </c>
      <c r="I137" s="482">
        <v>32240.022586898423</v>
      </c>
      <c r="J137" s="329"/>
      <c r="K137" s="329"/>
      <c r="L137" s="424"/>
      <c r="M137" s="11"/>
    </row>
    <row r="138" spans="1:13">
      <c r="A138" s="4"/>
      <c r="B138" s="338" t="s">
        <v>256</v>
      </c>
      <c r="C138" s="375" t="s">
        <v>257</v>
      </c>
      <c r="D138" s="185">
        <v>2.4174612</v>
      </c>
      <c r="E138" s="186">
        <v>3.5164444444444438</v>
      </c>
      <c r="F138" s="376">
        <v>24955.399748797019</v>
      </c>
      <c r="G138" s="329">
        <v>26492.357620218299</v>
      </c>
      <c r="H138" s="329">
        <v>28470.565314450287</v>
      </c>
      <c r="I138" s="482">
        <v>31932.428779356305</v>
      </c>
      <c r="J138" s="329"/>
      <c r="K138" s="329"/>
      <c r="L138" s="424"/>
      <c r="M138" s="11"/>
    </row>
    <row r="139" spans="1:13" ht="15.75" thickBot="1">
      <c r="A139" s="37"/>
      <c r="B139" s="342" t="s">
        <v>258</v>
      </c>
      <c r="C139" s="383" t="s">
        <v>259</v>
      </c>
      <c r="D139" s="193">
        <v>2.3911272000000001</v>
      </c>
      <c r="E139" s="194">
        <v>3.4782222222222217</v>
      </c>
      <c r="F139" s="425">
        <v>24657.246197049539</v>
      </c>
      <c r="G139" s="353">
        <v>26175.681960629663</v>
      </c>
      <c r="H139" s="353">
        <v>28132.387397315662</v>
      </c>
      <c r="I139" s="488">
        <v>31556.621911516162</v>
      </c>
      <c r="J139" s="353"/>
      <c r="K139" s="353"/>
      <c r="L139" s="426"/>
      <c r="M139" s="20"/>
    </row>
    <row r="140" spans="1:13">
      <c r="A140" s="8"/>
      <c r="B140" s="335" t="s">
        <v>260</v>
      </c>
      <c r="C140" s="373" t="s">
        <v>261</v>
      </c>
      <c r="D140" s="201">
        <v>2.3647932000000003</v>
      </c>
      <c r="E140" s="202">
        <v>3.44</v>
      </c>
      <c r="F140" s="427">
        <v>22826.848825159199</v>
      </c>
      <c r="G140" s="348">
        <v>24423.420216066002</v>
      </c>
      <c r="H140" s="348">
        <v>25874.822600421008</v>
      </c>
      <c r="I140" s="487">
        <v>27862.422540479038</v>
      </c>
      <c r="J140" s="348">
        <v>32216.629693544044</v>
      </c>
      <c r="K140" s="349"/>
      <c r="L140" s="424"/>
      <c r="M140" s="5"/>
    </row>
    <row r="141" spans="1:13">
      <c r="A141" s="38"/>
      <c r="B141" s="338" t="s">
        <v>262</v>
      </c>
      <c r="C141" s="375" t="s">
        <v>263</v>
      </c>
      <c r="D141" s="185">
        <v>2.3384592000000004</v>
      </c>
      <c r="E141" s="186">
        <v>3.4017777777777778</v>
      </c>
      <c r="F141" s="376">
        <v>22548.561906551924</v>
      </c>
      <c r="G141" s="329">
        <v>24125.266664318526</v>
      </c>
      <c r="H141" s="329">
        <v>25560.542355514026</v>
      </c>
      <c r="I141" s="482">
        <v>27524.244623344399</v>
      </c>
      <c r="J141" s="329">
        <v>31830.071696930903</v>
      </c>
      <c r="K141" s="339"/>
      <c r="L141" s="424"/>
      <c r="M141" s="18"/>
    </row>
    <row r="142" spans="1:13">
      <c r="A142" s="8"/>
      <c r="B142" s="338" t="s">
        <v>264</v>
      </c>
      <c r="C142" s="375" t="s">
        <v>265</v>
      </c>
      <c r="D142" s="185">
        <v>2.3121252000000001</v>
      </c>
      <c r="E142" s="186">
        <v>3.3635555555555556</v>
      </c>
      <c r="F142" s="376">
        <v>22330.044806524984</v>
      </c>
      <c r="G142" s="329">
        <v>23891.440683334982</v>
      </c>
      <c r="H142" s="329">
        <v>25310.589681370977</v>
      </c>
      <c r="I142" s="482">
        <v>27254.279766507778</v>
      </c>
      <c r="J142" s="329">
        <v>31511.726760615784</v>
      </c>
      <c r="K142" s="339"/>
      <c r="L142" s="424"/>
      <c r="M142" s="21"/>
    </row>
    <row r="143" spans="1:13">
      <c r="A143" s="39"/>
      <c r="B143" s="338" t="s">
        <v>266</v>
      </c>
      <c r="C143" s="375" t="s">
        <v>267</v>
      </c>
      <c r="D143" s="185">
        <v>2.2857912000000002</v>
      </c>
      <c r="E143" s="186">
        <v>3.3253333333333326</v>
      </c>
      <c r="F143" s="376">
        <v>22051.757887917709</v>
      </c>
      <c r="G143" s="329">
        <v>23593.287131587502</v>
      </c>
      <c r="H143" s="329">
        <v>24996.309436464006</v>
      </c>
      <c r="I143" s="482">
        <v>26916.101849373146</v>
      </c>
      <c r="J143" s="329">
        <v>31125.168764002647</v>
      </c>
      <c r="K143" s="339"/>
      <c r="L143" s="424"/>
      <c r="M143" s="22"/>
    </row>
    <row r="144" spans="1:13">
      <c r="A144" s="40"/>
      <c r="B144" s="338" t="s">
        <v>268</v>
      </c>
      <c r="C144" s="375" t="s">
        <v>269</v>
      </c>
      <c r="D144" s="185">
        <v>2.2594571999999999</v>
      </c>
      <c r="E144" s="186">
        <v>3.2871111111111109</v>
      </c>
      <c r="F144" s="376">
        <v>21833.240787890765</v>
      </c>
      <c r="G144" s="329">
        <v>23359.461150603958</v>
      </c>
      <c r="H144" s="329">
        <v>24746.356762320964</v>
      </c>
      <c r="I144" s="482">
        <v>26646.136992536522</v>
      </c>
      <c r="J144" s="329">
        <v>30806.82382768752</v>
      </c>
      <c r="K144" s="339"/>
      <c r="L144" s="424"/>
      <c r="M144" s="23"/>
    </row>
    <row r="145" spans="1:13" ht="15.75" thickBot="1">
      <c r="A145" s="41"/>
      <c r="B145" s="342" t="s">
        <v>270</v>
      </c>
      <c r="C145" s="383" t="s">
        <v>271</v>
      </c>
      <c r="D145" s="193">
        <v>2.2331232000000001</v>
      </c>
      <c r="E145" s="194">
        <v>3.2488888888888887</v>
      </c>
      <c r="F145" s="379">
        <v>21554.953869283476</v>
      </c>
      <c r="G145" s="344">
        <v>23061.307598856478</v>
      </c>
      <c r="H145" s="344">
        <v>24432.076517413978</v>
      </c>
      <c r="I145" s="489">
        <v>26307.959075401879</v>
      </c>
      <c r="J145" s="344">
        <v>30420.265831074386</v>
      </c>
      <c r="K145" s="345"/>
      <c r="L145" s="426"/>
      <c r="M145" s="22"/>
    </row>
    <row r="146" spans="1:13">
      <c r="A146" s="19"/>
      <c r="B146" s="335" t="s">
        <v>272</v>
      </c>
      <c r="C146" s="373" t="s">
        <v>273</v>
      </c>
      <c r="D146" s="201">
        <v>2.2067892000000007</v>
      </c>
      <c r="E146" s="202">
        <v>3.2106666666666666</v>
      </c>
      <c r="F146" s="347">
        <v>20335.469679927966</v>
      </c>
      <c r="G146" s="348">
        <v>21728.214359142203</v>
      </c>
      <c r="H146" s="348">
        <v>22631.309176074203</v>
      </c>
      <c r="I146" s="487">
        <v>24569.343680972997</v>
      </c>
      <c r="J146" s="348">
        <v>27324.423383665246</v>
      </c>
      <c r="K146" s="348">
        <v>30033.707834461249</v>
      </c>
      <c r="L146" s="432"/>
      <c r="M146" s="24"/>
    </row>
    <row r="147" spans="1:13">
      <c r="A147" s="4"/>
      <c r="B147" s="338" t="s">
        <v>274</v>
      </c>
      <c r="C147" s="375" t="s">
        <v>275</v>
      </c>
      <c r="D147" s="185">
        <v>2.1804552000000004</v>
      </c>
      <c r="E147" s="186">
        <v>3.1724444444444444</v>
      </c>
      <c r="F147" s="327">
        <v>20070.209104805344</v>
      </c>
      <c r="G147" s="329">
        <v>21444.551876148424</v>
      </c>
      <c r="H147" s="329">
        <v>22336.895564307426</v>
      </c>
      <c r="I147" s="482">
        <v>24249.687871679525</v>
      </c>
      <c r="J147" s="329">
        <v>26970.118773371112</v>
      </c>
      <c r="K147" s="329">
        <v>29647.149837848101</v>
      </c>
      <c r="L147" s="433"/>
      <c r="M147" s="7"/>
    </row>
    <row r="148" spans="1:13">
      <c r="A148" s="10"/>
      <c r="B148" s="338" t="s">
        <v>276</v>
      </c>
      <c r="C148" s="375" t="s">
        <v>277</v>
      </c>
      <c r="D148" s="185">
        <v>2.1541212000000001</v>
      </c>
      <c r="E148" s="186">
        <v>3.1342222222222218</v>
      </c>
      <c r="F148" s="327">
        <v>19860.892958713986</v>
      </c>
      <c r="G148" s="329">
        <v>21220.659211734983</v>
      </c>
      <c r="H148" s="329">
        <v>22102.251771120988</v>
      </c>
      <c r="I148" s="482">
        <v>23994.359633149983</v>
      </c>
      <c r="J148" s="329">
        <v>26684.027223374986</v>
      </c>
      <c r="K148" s="329">
        <v>29328.804901532978</v>
      </c>
      <c r="L148" s="433"/>
      <c r="M148" s="9"/>
    </row>
    <row r="149" spans="1:13">
      <c r="A149" s="12"/>
      <c r="B149" s="338" t="s">
        <v>278</v>
      </c>
      <c r="C149" s="375" t="s">
        <v>279</v>
      </c>
      <c r="D149" s="185">
        <v>2.1277872000000002</v>
      </c>
      <c r="E149" s="186">
        <v>3.0959999999999996</v>
      </c>
      <c r="F149" s="327">
        <v>19595.632383591361</v>
      </c>
      <c r="G149" s="329">
        <v>20936.996728741196</v>
      </c>
      <c r="H149" s="329">
        <v>21807.838159354207</v>
      </c>
      <c r="I149" s="482">
        <v>23674.703823856511</v>
      </c>
      <c r="J149" s="329">
        <v>26329.722613080841</v>
      </c>
      <c r="K149" s="329">
        <v>28942.246904919844</v>
      </c>
      <c r="L149" s="433"/>
      <c r="M149" s="11"/>
    </row>
    <row r="150" spans="1:13">
      <c r="A150" s="19"/>
      <c r="B150" s="338" t="s">
        <v>280</v>
      </c>
      <c r="C150" s="375" t="s">
        <v>281</v>
      </c>
      <c r="D150" s="185">
        <v>2.1014532000000004</v>
      </c>
      <c r="E150" s="186">
        <v>3.0577777777777775</v>
      </c>
      <c r="F150" s="327">
        <v>19386.316237499996</v>
      </c>
      <c r="G150" s="329">
        <v>20713.104064327759</v>
      </c>
      <c r="H150" s="329">
        <v>21573.194366167761</v>
      </c>
      <c r="I150" s="482">
        <v>23419.375585326965</v>
      </c>
      <c r="J150" s="329">
        <v>26043.631063084722</v>
      </c>
      <c r="K150" s="329">
        <v>28623.901968604725</v>
      </c>
      <c r="L150" s="433"/>
      <c r="M150" s="18"/>
    </row>
    <row r="151" spans="1:13" ht="15.75" thickBot="1">
      <c r="A151" s="19"/>
      <c r="B151" s="342" t="s">
        <v>282</v>
      </c>
      <c r="C151" s="383" t="s">
        <v>283</v>
      </c>
      <c r="D151" s="193">
        <v>2.0751192000000001</v>
      </c>
      <c r="E151" s="194">
        <v>3.0195555555555553</v>
      </c>
      <c r="F151" s="343">
        <v>19121.055662377388</v>
      </c>
      <c r="G151" s="344">
        <v>20429.441581333984</v>
      </c>
      <c r="H151" s="344">
        <v>21278.780754400988</v>
      </c>
      <c r="I151" s="489">
        <v>23099.719776033478</v>
      </c>
      <c r="J151" s="344">
        <v>25689.326452790585</v>
      </c>
      <c r="K151" s="344">
        <v>28237.343971991588</v>
      </c>
      <c r="L151" s="434"/>
      <c r="M151" s="5"/>
    </row>
    <row r="152" spans="1:13">
      <c r="A152" s="12"/>
      <c r="B152" s="335" t="s">
        <v>284</v>
      </c>
      <c r="C152" s="373" t="s">
        <v>285</v>
      </c>
      <c r="D152" s="201">
        <v>2.0487852000000002</v>
      </c>
      <c r="E152" s="202">
        <v>2.9813333333333332</v>
      </c>
      <c r="F152" s="435">
        <v>18492.445494139025</v>
      </c>
      <c r="G152" s="348">
        <v>18911.739516286019</v>
      </c>
      <c r="H152" s="348">
        <v>19750.327560580015</v>
      </c>
      <c r="I152" s="487">
        <v>21044.136961214543</v>
      </c>
      <c r="J152" s="348">
        <v>22844.39153750394</v>
      </c>
      <c r="K152" s="348">
        <v>24564.646858500459</v>
      </c>
      <c r="L152" s="350">
        <v>24983.94088064746</v>
      </c>
      <c r="M152" s="20"/>
    </row>
    <row r="153" spans="1:13">
      <c r="A153" s="10"/>
      <c r="B153" s="338" t="s">
        <v>286</v>
      </c>
      <c r="C153" s="375" t="s">
        <v>287</v>
      </c>
      <c r="D153" s="185">
        <v>2.0224511999999999</v>
      </c>
      <c r="E153" s="186">
        <v>2.943111111111111</v>
      </c>
      <c r="F153" s="436">
        <v>18232.560483402896</v>
      </c>
      <c r="G153" s="329">
        <v>18646.478941163401</v>
      </c>
      <c r="H153" s="329">
        <v>19474.315856684403</v>
      </c>
      <c r="I153" s="482">
        <v>20749.723349447755</v>
      </c>
      <c r="J153" s="329">
        <v>22524.735728210457</v>
      </c>
      <c r="K153" s="329">
        <v>24221.093376979323</v>
      </c>
      <c r="L153" s="340">
        <v>24635.01183473982</v>
      </c>
      <c r="M153" s="11"/>
    </row>
    <row r="154" spans="1:13">
      <c r="A154" s="4"/>
      <c r="B154" s="338" t="s">
        <v>288</v>
      </c>
      <c r="C154" s="375" t="s">
        <v>289</v>
      </c>
      <c r="D154" s="185">
        <v>1.9961172000000003</v>
      </c>
      <c r="E154" s="186">
        <v>2.9048888888888884</v>
      </c>
      <c r="F154" s="436">
        <v>18028.619901698039</v>
      </c>
      <c r="G154" s="329">
        <v>18437.162795072039</v>
      </c>
      <c r="H154" s="329">
        <v>19254.248581820044</v>
      </c>
      <c r="I154" s="482">
        <v>20515.07955626132</v>
      </c>
      <c r="J154" s="329">
        <v>22269.407489680925</v>
      </c>
      <c r="K154" s="329">
        <v>23945.752955756197</v>
      </c>
      <c r="L154" s="340">
        <v>24354.295849130209</v>
      </c>
      <c r="M154" s="11"/>
    </row>
    <row r="155" spans="1:13">
      <c r="A155" s="12"/>
      <c r="B155" s="338" t="s">
        <v>290</v>
      </c>
      <c r="C155" s="375" t="s">
        <v>291</v>
      </c>
      <c r="D155" s="185">
        <v>1.9697832000000004</v>
      </c>
      <c r="E155" s="186">
        <v>2.8666666666666663</v>
      </c>
      <c r="F155" s="436">
        <v>17768.734890961918</v>
      </c>
      <c r="G155" s="329">
        <v>18171.902219949421</v>
      </c>
      <c r="H155" s="329">
        <v>18978.236877924421</v>
      </c>
      <c r="I155" s="482">
        <v>20220.66594449454</v>
      </c>
      <c r="J155" s="329">
        <v>21949.751680387442</v>
      </c>
      <c r="K155" s="329">
        <v>23602.199474235062</v>
      </c>
      <c r="L155" s="340">
        <v>24005.366803222561</v>
      </c>
      <c r="M155" s="20"/>
    </row>
    <row r="156" spans="1:13">
      <c r="A156" s="10"/>
      <c r="B156" s="338" t="s">
        <v>292</v>
      </c>
      <c r="C156" s="375" t="s">
        <v>293</v>
      </c>
      <c r="D156" s="185">
        <v>1.9434491999999999</v>
      </c>
      <c r="E156" s="186">
        <v>2.8284444444444441</v>
      </c>
      <c r="F156" s="436">
        <v>17564.79430925706</v>
      </c>
      <c r="G156" s="329">
        <v>17962.58607385806</v>
      </c>
      <c r="H156" s="329">
        <v>18758.169603060054</v>
      </c>
      <c r="I156" s="482">
        <v>19986.022151308094</v>
      </c>
      <c r="J156" s="329">
        <v>21694.423441857904</v>
      </c>
      <c r="K156" s="329">
        <v>23326.859053011947</v>
      </c>
      <c r="L156" s="340">
        <v>23724.650817612939</v>
      </c>
      <c r="M156" s="5"/>
    </row>
    <row r="157" spans="1:13" ht="15.75" thickBot="1">
      <c r="A157" s="10"/>
      <c r="B157" s="342" t="s">
        <v>294</v>
      </c>
      <c r="C157" s="383" t="s">
        <v>295</v>
      </c>
      <c r="D157" s="193">
        <v>1.9171152000000002</v>
      </c>
      <c r="E157" s="194">
        <v>2.7902222222222219</v>
      </c>
      <c r="F157" s="437">
        <v>17304.909298520946</v>
      </c>
      <c r="G157" s="353">
        <v>17697.325498735441</v>
      </c>
      <c r="H157" s="353">
        <v>18482.157899164438</v>
      </c>
      <c r="I157" s="488">
        <v>19691.608539541321</v>
      </c>
      <c r="J157" s="353">
        <v>21374.767632564424</v>
      </c>
      <c r="K157" s="353">
        <v>22983.305571490801</v>
      </c>
      <c r="L157" s="355">
        <v>23375.721771705306</v>
      </c>
      <c r="M157" s="18"/>
    </row>
    <row r="158" spans="1:13">
      <c r="A158" s="10"/>
      <c r="B158" s="335" t="s">
        <v>296</v>
      </c>
      <c r="C158" s="373" t="s">
        <v>297</v>
      </c>
      <c r="D158" s="201">
        <v>1.8907811999999999</v>
      </c>
      <c r="E158" s="202">
        <v>2.7519999999999998</v>
      </c>
      <c r="F158" s="347">
        <v>16713.928080988084</v>
      </c>
      <c r="G158" s="348">
        <v>17100.968716816082</v>
      </c>
      <c r="H158" s="348">
        <v>17875.049988472078</v>
      </c>
      <c r="I158" s="487">
        <v>18649.131260128084</v>
      </c>
      <c r="J158" s="348">
        <v>19456.964746354883</v>
      </c>
      <c r="K158" s="349">
        <v>21119.439394034882</v>
      </c>
      <c r="L158" s="350">
        <v>22707.965150267682</v>
      </c>
      <c r="M158" s="20"/>
    </row>
    <row r="159" spans="1:13">
      <c r="A159" s="4"/>
      <c r="B159" s="338" t="s">
        <v>298</v>
      </c>
      <c r="C159" s="375" t="s">
        <v>299</v>
      </c>
      <c r="D159" s="185">
        <v>1.8644472000000001</v>
      </c>
      <c r="E159" s="186">
        <v>2.7137777777777772</v>
      </c>
      <c r="F159" s="327">
        <v>16459.418634638459</v>
      </c>
      <c r="G159" s="329">
        <v>16841.08370607996</v>
      </c>
      <c r="H159" s="329">
        <v>17604.413848962959</v>
      </c>
      <c r="I159" s="482">
        <v>18367.74399184596</v>
      </c>
      <c r="J159" s="329">
        <v>19162.551134588102</v>
      </c>
      <c r="K159" s="339">
        <v>20799.783584741403</v>
      </c>
      <c r="L159" s="340">
        <v>22364.411668746543</v>
      </c>
      <c r="M159" s="5"/>
    </row>
    <row r="160" spans="1:13">
      <c r="A160" s="12"/>
      <c r="B160" s="338" t="s">
        <v>300</v>
      </c>
      <c r="C160" s="375" t="s">
        <v>301</v>
      </c>
      <c r="D160" s="185">
        <v>1.8381132000000004</v>
      </c>
      <c r="E160" s="186">
        <v>2.6755555555555555</v>
      </c>
      <c r="F160" s="327">
        <v>16260.853617320108</v>
      </c>
      <c r="G160" s="329">
        <v>16637.143124375103</v>
      </c>
      <c r="H160" s="329">
        <v>17389.722138485107</v>
      </c>
      <c r="I160" s="482">
        <v>18142.301152595104</v>
      </c>
      <c r="J160" s="329">
        <v>18927.907341401664</v>
      </c>
      <c r="K160" s="339">
        <v>20544.455346211864</v>
      </c>
      <c r="L160" s="340">
        <v>22089.071247523429</v>
      </c>
      <c r="M160" s="5"/>
    </row>
    <row r="161" spans="1:13">
      <c r="A161" s="12"/>
      <c r="B161" s="338" t="s">
        <v>302</v>
      </c>
      <c r="C161" s="375" t="s">
        <v>303</v>
      </c>
      <c r="D161" s="185">
        <v>1.8117791999999999</v>
      </c>
      <c r="E161" s="186">
        <v>2.6373333333333333</v>
      </c>
      <c r="F161" s="327">
        <v>16006.34417097048</v>
      </c>
      <c r="G161" s="329">
        <v>16377.258113638984</v>
      </c>
      <c r="H161" s="329">
        <v>17119.085998975977</v>
      </c>
      <c r="I161" s="482">
        <v>17860.913884312984</v>
      </c>
      <c r="J161" s="329">
        <v>18633.493729634883</v>
      </c>
      <c r="K161" s="339">
        <v>20224.799536918381</v>
      </c>
      <c r="L161" s="340">
        <v>21745.517766002289</v>
      </c>
      <c r="M161" s="5"/>
    </row>
    <row r="162" spans="1:13">
      <c r="A162" s="10"/>
      <c r="B162" s="338" t="s">
        <v>304</v>
      </c>
      <c r="C162" s="375" t="s">
        <v>305</v>
      </c>
      <c r="D162" s="185">
        <v>1.7854452000000001</v>
      </c>
      <c r="E162" s="186">
        <v>2.5991111111111107</v>
      </c>
      <c r="F162" s="327">
        <v>15807.779153652118</v>
      </c>
      <c r="G162" s="329">
        <v>16173.317531934121</v>
      </c>
      <c r="H162" s="329">
        <v>16904.394288498119</v>
      </c>
      <c r="I162" s="482">
        <v>17635.471045062121</v>
      </c>
      <c r="J162" s="329">
        <v>18398.849936448445</v>
      </c>
      <c r="K162" s="339">
        <v>19969.471298388835</v>
      </c>
      <c r="L162" s="340">
        <v>21470.177344779164</v>
      </c>
      <c r="M162" s="18"/>
    </row>
    <row r="163" spans="1:13" ht="15.75" thickBot="1">
      <c r="A163" s="4"/>
      <c r="B163" s="342" t="s">
        <v>306</v>
      </c>
      <c r="C163" s="383" t="s">
        <v>307</v>
      </c>
      <c r="D163" s="193">
        <v>1.7591112</v>
      </c>
      <c r="E163" s="194">
        <v>2.5608888888888885</v>
      </c>
      <c r="F163" s="330">
        <v>15553.269707302499</v>
      </c>
      <c r="G163" s="332">
        <v>15913.432521198003</v>
      </c>
      <c r="H163" s="332">
        <v>16633.758148989</v>
      </c>
      <c r="I163" s="484">
        <v>17354.08377678</v>
      </c>
      <c r="J163" s="332">
        <v>18104.436324681661</v>
      </c>
      <c r="K163" s="361">
        <v>19649.815489095359</v>
      </c>
      <c r="L163" s="363">
        <v>21126.623863258021</v>
      </c>
      <c r="M163" s="20"/>
    </row>
    <row r="164" spans="1:13">
      <c r="A164" s="4"/>
      <c r="B164" s="385" t="s">
        <v>308</v>
      </c>
      <c r="C164" s="200" t="s">
        <v>309</v>
      </c>
      <c r="D164" s="201">
        <v>1.7327772000000001</v>
      </c>
      <c r="E164" s="202">
        <v>2.5226666666666664</v>
      </c>
      <c r="F164" s="356">
        <v>14999.917440475145</v>
      </c>
      <c r="G164" s="336">
        <v>15354.704689984144</v>
      </c>
      <c r="H164" s="336">
        <v>15709.491939493144</v>
      </c>
      <c r="I164" s="481">
        <v>16419.066438511141</v>
      </c>
      <c r="J164" s="336">
        <v>16773.853688020139</v>
      </c>
      <c r="K164" s="357">
        <v>17869.792531495223</v>
      </c>
      <c r="L164" s="359">
        <v>19786.921693507895</v>
      </c>
      <c r="M164" s="20"/>
    </row>
    <row r="165" spans="1:13">
      <c r="A165" s="4"/>
      <c r="B165" s="387" t="s">
        <v>310</v>
      </c>
      <c r="C165" s="184" t="s">
        <v>311</v>
      </c>
      <c r="D165" s="185">
        <v>1.7064432000000003</v>
      </c>
      <c r="E165" s="186">
        <v>2.4844444444444442</v>
      </c>
      <c r="F165" s="327">
        <v>14750.783558512021</v>
      </c>
      <c r="G165" s="329">
        <v>15100.19524363452</v>
      </c>
      <c r="H165" s="329">
        <v>15449.606928757019</v>
      </c>
      <c r="I165" s="482">
        <v>16148.430299002019</v>
      </c>
      <c r="J165" s="329">
        <v>16497.841984124523</v>
      </c>
      <c r="K165" s="339">
        <v>17575.378919728442</v>
      </c>
      <c r="L165" s="340">
        <v>19459.494905146257</v>
      </c>
      <c r="M165" s="11"/>
    </row>
    <row r="166" spans="1:13">
      <c r="A166" s="37"/>
      <c r="B166" s="387" t="s">
        <v>312</v>
      </c>
      <c r="C166" s="184" t="s">
        <v>313</v>
      </c>
      <c r="D166" s="185">
        <v>1.6801092000000002</v>
      </c>
      <c r="E166" s="186">
        <v>2.4462222222222221</v>
      </c>
      <c r="F166" s="327">
        <v>14557.594105580163</v>
      </c>
      <c r="G166" s="329">
        <v>14901.630226316161</v>
      </c>
      <c r="H166" s="329">
        <v>15245.666347052162</v>
      </c>
      <c r="I166" s="482">
        <v>15933.738588524164</v>
      </c>
      <c r="J166" s="329">
        <v>16277.774709260162</v>
      </c>
      <c r="K166" s="339">
        <v>17340.735126542004</v>
      </c>
      <c r="L166" s="340">
        <v>19200.281177082645</v>
      </c>
      <c r="M166" s="11"/>
    </row>
    <row r="167" spans="1:13">
      <c r="A167" s="8"/>
      <c r="B167" s="387" t="s">
        <v>314</v>
      </c>
      <c r="C167" s="184" t="s">
        <v>315</v>
      </c>
      <c r="D167" s="185">
        <v>1.6537752000000001</v>
      </c>
      <c r="E167" s="186">
        <v>2.4079999999999999</v>
      </c>
      <c r="F167" s="327">
        <v>14308.460223617041</v>
      </c>
      <c r="G167" s="329">
        <v>14647.120779966539</v>
      </c>
      <c r="H167" s="329">
        <v>14985.78133631604</v>
      </c>
      <c r="I167" s="482">
        <v>15663.102449015039</v>
      </c>
      <c r="J167" s="329">
        <v>16001.763005364543</v>
      </c>
      <c r="K167" s="339">
        <v>17046.32151477522</v>
      </c>
      <c r="L167" s="340">
        <v>18872.854388721003</v>
      </c>
      <c r="M167" s="20"/>
    </row>
    <row r="168" spans="1:13">
      <c r="A168" s="38"/>
      <c r="B168" s="387" t="s">
        <v>316</v>
      </c>
      <c r="C168" s="184" t="s">
        <v>317</v>
      </c>
      <c r="D168" s="185">
        <v>1.6274412</v>
      </c>
      <c r="E168" s="186">
        <v>2.3697777777777778</v>
      </c>
      <c r="F168" s="327">
        <v>14115.270770685182</v>
      </c>
      <c r="G168" s="329">
        <v>14448.555762648186</v>
      </c>
      <c r="H168" s="329">
        <v>14781.840754611181</v>
      </c>
      <c r="I168" s="482">
        <v>15448.410738537179</v>
      </c>
      <c r="J168" s="329">
        <v>15781.69573050018</v>
      </c>
      <c r="K168" s="339">
        <v>16811.677721588785</v>
      </c>
      <c r="L168" s="340">
        <v>18613.64066065738</v>
      </c>
      <c r="M168" s="21"/>
    </row>
    <row r="169" spans="1:13" ht="15.75" thickBot="1">
      <c r="A169" s="8"/>
      <c r="B169" s="388" t="s">
        <v>318</v>
      </c>
      <c r="C169" s="192" t="s">
        <v>319</v>
      </c>
      <c r="D169" s="193">
        <v>1.6011072000000002</v>
      </c>
      <c r="E169" s="194">
        <v>2.3315555555555552</v>
      </c>
      <c r="F169" s="330">
        <v>13866.136888722061</v>
      </c>
      <c r="G169" s="332">
        <v>14194.04631629856</v>
      </c>
      <c r="H169" s="332">
        <v>14521.955743875062</v>
      </c>
      <c r="I169" s="484">
        <v>15177.774599028058</v>
      </c>
      <c r="J169" s="332">
        <v>15505.684026604562</v>
      </c>
      <c r="K169" s="361">
        <v>16517.264109822005</v>
      </c>
      <c r="L169" s="363">
        <v>18286.213872295742</v>
      </c>
      <c r="M169" s="24"/>
    </row>
    <row r="170" spans="1:13">
      <c r="A170" s="39"/>
      <c r="B170" s="385" t="s">
        <v>320</v>
      </c>
      <c r="C170" s="200" t="s">
        <v>321</v>
      </c>
      <c r="D170" s="201">
        <v>1.5747732000000001</v>
      </c>
      <c r="E170" s="202">
        <v>2.293333333333333</v>
      </c>
      <c r="F170" s="323">
        <v>13350.4135726002</v>
      </c>
      <c r="G170" s="325">
        <v>13672.9474357902</v>
      </c>
      <c r="H170" s="325">
        <v>13995.481298980201</v>
      </c>
      <c r="I170" s="483">
        <v>14318.015162170204</v>
      </c>
      <c r="J170" s="325">
        <v>14640.549025360198</v>
      </c>
      <c r="K170" s="337">
        <v>15285.616751740205</v>
      </c>
      <c r="L170" s="326">
        <v>16701.933517526766</v>
      </c>
      <c r="M170" s="22"/>
    </row>
    <row r="171" spans="1:13">
      <c r="A171" s="40"/>
      <c r="B171" s="387" t="s">
        <v>322</v>
      </c>
      <c r="C171" s="184" t="s">
        <v>323</v>
      </c>
      <c r="D171" s="185">
        <v>1.5484392</v>
      </c>
      <c r="E171" s="186">
        <v>2.2551111111111108</v>
      </c>
      <c r="F171" s="327">
        <v>13106.655255023579</v>
      </c>
      <c r="G171" s="329">
        <v>13423.813553827078</v>
      </c>
      <c r="H171" s="329">
        <v>13740.971852630577</v>
      </c>
      <c r="I171" s="482">
        <v>14058.130151434079</v>
      </c>
      <c r="J171" s="329">
        <v>14375.288450237582</v>
      </c>
      <c r="K171" s="339">
        <v>15009.605047844583</v>
      </c>
      <c r="L171" s="340">
        <v>16398.404401392781</v>
      </c>
      <c r="M171" s="23"/>
    </row>
    <row r="172" spans="1:13">
      <c r="A172" s="41"/>
      <c r="B172" s="387" t="s">
        <v>324</v>
      </c>
      <c r="C172" s="184" t="s">
        <v>325</v>
      </c>
      <c r="D172" s="185">
        <v>1.5221052000000002</v>
      </c>
      <c r="E172" s="186">
        <v>2.2168888888888887</v>
      </c>
      <c r="F172" s="327">
        <v>12918.84136647822</v>
      </c>
      <c r="G172" s="329">
        <v>13230.624100895222</v>
      </c>
      <c r="H172" s="329">
        <v>13542.406835312218</v>
      </c>
      <c r="I172" s="482">
        <v>13854.189569729224</v>
      </c>
      <c r="J172" s="329">
        <v>14165.97230414622</v>
      </c>
      <c r="K172" s="339">
        <v>14789.537772980222</v>
      </c>
      <c r="L172" s="340">
        <v>16159.202856022739</v>
      </c>
      <c r="M172" s="9"/>
    </row>
    <row r="173" spans="1:13">
      <c r="A173" s="19"/>
      <c r="B173" s="387" t="s">
        <v>326</v>
      </c>
      <c r="C173" s="184" t="s">
        <v>327</v>
      </c>
      <c r="D173" s="185">
        <v>1.4957712000000001</v>
      </c>
      <c r="E173" s="186">
        <v>2.1786666666666665</v>
      </c>
      <c r="F173" s="327">
        <v>12675.083048901599</v>
      </c>
      <c r="G173" s="329">
        <v>12981.490218932098</v>
      </c>
      <c r="H173" s="329">
        <v>13287.897388962603</v>
      </c>
      <c r="I173" s="482">
        <v>13594.304558993104</v>
      </c>
      <c r="J173" s="329">
        <v>13900.711729023604</v>
      </c>
      <c r="K173" s="339">
        <v>14513.526069084603</v>
      </c>
      <c r="L173" s="340">
        <v>15855.673739888762</v>
      </c>
      <c r="M173" s="42"/>
    </row>
    <row r="174" spans="1:13">
      <c r="A174" s="4"/>
      <c r="B174" s="387" t="s">
        <v>328</v>
      </c>
      <c r="C174" s="184" t="s">
        <v>329</v>
      </c>
      <c r="D174" s="185">
        <v>1.4694372</v>
      </c>
      <c r="E174" s="186">
        <v>2.1404444444444439</v>
      </c>
      <c r="F174" s="327">
        <v>12487.269160356242</v>
      </c>
      <c r="G174" s="329">
        <v>12788.300766000237</v>
      </c>
      <c r="H174" s="329">
        <v>13089.332371644243</v>
      </c>
      <c r="I174" s="482">
        <v>13390.363977288242</v>
      </c>
      <c r="J174" s="329">
        <v>13691.395582932239</v>
      </c>
      <c r="K174" s="339">
        <v>14293.458794220243</v>
      </c>
      <c r="L174" s="340">
        <v>15616.472194518719</v>
      </c>
      <c r="M174" s="22"/>
    </row>
    <row r="175" spans="1:13" ht="15.75" thickBot="1">
      <c r="A175" s="10"/>
      <c r="B175" s="388" t="s">
        <v>330</v>
      </c>
      <c r="C175" s="192" t="s">
        <v>331</v>
      </c>
      <c r="D175" s="193">
        <v>1.4431032000000004</v>
      </c>
      <c r="E175" s="194">
        <v>2.1022222222222222</v>
      </c>
      <c r="F175" s="352">
        <v>12243.510842779624</v>
      </c>
      <c r="G175" s="353">
        <v>12539.166884037119</v>
      </c>
      <c r="H175" s="353">
        <v>12834.822925294617</v>
      </c>
      <c r="I175" s="488">
        <v>13130.47896655212</v>
      </c>
      <c r="J175" s="353">
        <v>13426.135007809622</v>
      </c>
      <c r="K175" s="354">
        <v>14017.447090324622</v>
      </c>
      <c r="L175" s="355">
        <v>15312.943078384744</v>
      </c>
      <c r="M175" s="5"/>
    </row>
    <row r="176" spans="1:13">
      <c r="A176" s="12"/>
      <c r="B176" s="385" t="s">
        <v>332</v>
      </c>
      <c r="C176" s="200" t="s">
        <v>333</v>
      </c>
      <c r="D176" s="201">
        <v>1.4167692000000001</v>
      </c>
      <c r="E176" s="202">
        <v>2.0640000000000001</v>
      </c>
      <c r="F176" s="427">
        <v>11765.41647736326</v>
      </c>
      <c r="G176" s="348">
        <v>12055.696954234261</v>
      </c>
      <c r="H176" s="348">
        <v>12055.696954234261</v>
      </c>
      <c r="I176" s="487">
        <v>12345.977431105262</v>
      </c>
      <c r="J176" s="348">
        <v>12926.538384847261</v>
      </c>
      <c r="K176" s="349">
        <v>13216.81886171826</v>
      </c>
      <c r="L176" s="350">
        <v>13797.379815460259</v>
      </c>
      <c r="M176" s="20"/>
    </row>
    <row r="177" spans="1:13">
      <c r="A177" s="19"/>
      <c r="B177" s="387" t="s">
        <v>334</v>
      </c>
      <c r="C177" s="184" t="s">
        <v>335</v>
      </c>
      <c r="D177" s="185">
        <v>1.3904352000000002</v>
      </c>
      <c r="E177" s="186">
        <v>2.0257777777777775</v>
      </c>
      <c r="F177" s="376">
        <v>11527.033724173139</v>
      </c>
      <c r="G177" s="329">
        <v>11811.938636657644</v>
      </c>
      <c r="H177" s="329">
        <v>11811.938636657644</v>
      </c>
      <c r="I177" s="482">
        <v>12096.843549142139</v>
      </c>
      <c r="J177" s="329">
        <v>12666.653374111142</v>
      </c>
      <c r="K177" s="339">
        <v>12951.558286595642</v>
      </c>
      <c r="L177" s="340">
        <v>13521.368111564641</v>
      </c>
      <c r="M177" s="18"/>
    </row>
    <row r="178" spans="1:13">
      <c r="A178" s="19"/>
      <c r="B178" s="387" t="s">
        <v>336</v>
      </c>
      <c r="C178" s="184" t="s">
        <v>337</v>
      </c>
      <c r="D178" s="185">
        <v>1.3641011999999999</v>
      </c>
      <c r="E178" s="186">
        <v>1.9875555555555555</v>
      </c>
      <c r="F178" s="376">
        <v>11344.595400014279</v>
      </c>
      <c r="G178" s="329">
        <v>11624.124748112275</v>
      </c>
      <c r="H178" s="329">
        <v>11624.124748112275</v>
      </c>
      <c r="I178" s="482">
        <v>11903.654096210277</v>
      </c>
      <c r="J178" s="329">
        <v>12462.712792406279</v>
      </c>
      <c r="K178" s="339">
        <v>12742.242140504277</v>
      </c>
      <c r="L178" s="340">
        <v>13301.300836700277</v>
      </c>
      <c r="M178" s="11"/>
    </row>
    <row r="179" spans="1:13">
      <c r="A179" s="12"/>
      <c r="B179" s="387" t="s">
        <v>338</v>
      </c>
      <c r="C179" s="184" t="s">
        <v>339</v>
      </c>
      <c r="D179" s="185">
        <v>1.3377672</v>
      </c>
      <c r="E179" s="186">
        <v>1.9493333333333329</v>
      </c>
      <c r="F179" s="376">
        <v>11106.21264682416</v>
      </c>
      <c r="G179" s="329">
        <v>11380.36643053566</v>
      </c>
      <c r="H179" s="329">
        <v>11380.36643053566</v>
      </c>
      <c r="I179" s="482">
        <v>11654.520214247157</v>
      </c>
      <c r="J179" s="329">
        <v>12202.827781670161</v>
      </c>
      <c r="K179" s="339">
        <v>12476.981565381662</v>
      </c>
      <c r="L179" s="340">
        <v>13025.289132804661</v>
      </c>
      <c r="M179" s="11"/>
    </row>
    <row r="180" spans="1:13">
      <c r="A180" s="10"/>
      <c r="B180" s="387" t="s">
        <v>340</v>
      </c>
      <c r="C180" s="184" t="s">
        <v>341</v>
      </c>
      <c r="D180" s="185">
        <v>1.3114332000000002</v>
      </c>
      <c r="E180" s="186">
        <v>1.911111111111111</v>
      </c>
      <c r="F180" s="376">
        <v>10923.7743226653</v>
      </c>
      <c r="G180" s="329">
        <v>11192.552541990301</v>
      </c>
      <c r="H180" s="329">
        <v>11192.552541990301</v>
      </c>
      <c r="I180" s="482">
        <v>11461.330761315301</v>
      </c>
      <c r="J180" s="329">
        <v>11998.887199965298</v>
      </c>
      <c r="K180" s="339">
        <v>12267.665419290301</v>
      </c>
      <c r="L180" s="340">
        <v>12805.221857940302</v>
      </c>
      <c r="M180" s="20"/>
    </row>
    <row r="181" spans="1:13" ht="15.75" thickBot="1">
      <c r="A181" s="4"/>
      <c r="B181" s="388" t="s">
        <v>342</v>
      </c>
      <c r="C181" s="192" t="s">
        <v>343</v>
      </c>
      <c r="D181" s="193">
        <v>1.2850991999999999</v>
      </c>
      <c r="E181" s="194">
        <v>1.8728888888888888</v>
      </c>
      <c r="F181" s="425">
        <v>10685.391569475181</v>
      </c>
      <c r="G181" s="353">
        <v>10948.794224413681</v>
      </c>
      <c r="H181" s="353">
        <v>10948.794224413681</v>
      </c>
      <c r="I181" s="488">
        <v>11212.196879352181</v>
      </c>
      <c r="J181" s="353">
        <v>11739.002189229181</v>
      </c>
      <c r="K181" s="354">
        <v>12002.404844167677</v>
      </c>
      <c r="L181" s="355">
        <v>12529.210154044684</v>
      </c>
      <c r="M181" s="5"/>
    </row>
    <row r="182" spans="1:13">
      <c r="A182" s="37"/>
      <c r="B182" s="385" t="s">
        <v>344</v>
      </c>
      <c r="C182" s="200" t="s">
        <v>345</v>
      </c>
      <c r="D182" s="201">
        <v>1.2587652000000003</v>
      </c>
      <c r="E182" s="202">
        <v>1.8346666666666664</v>
      </c>
      <c r="F182" s="427">
        <v>9930.9546351810623</v>
      </c>
      <c r="G182" s="348">
        <v>10188.981725733061</v>
      </c>
      <c r="H182" s="348">
        <v>10188.981725733061</v>
      </c>
      <c r="I182" s="487">
        <v>10447.008816285061</v>
      </c>
      <c r="J182" s="348">
        <v>10705.035906837062</v>
      </c>
      <c r="K182" s="349">
        <v>10963.062997389063</v>
      </c>
      <c r="L182" s="350">
        <v>11479.117178493059</v>
      </c>
      <c r="M182" s="11"/>
    </row>
    <row r="183" spans="1:13">
      <c r="A183" s="8"/>
      <c r="B183" s="387" t="s">
        <v>346</v>
      </c>
      <c r="C183" s="184" t="s">
        <v>347</v>
      </c>
      <c r="D183" s="185">
        <v>1.2324311999999999</v>
      </c>
      <c r="E183" s="186">
        <v>1.7964444444444443</v>
      </c>
      <c r="F183" s="376">
        <v>9703.3230107639411</v>
      </c>
      <c r="G183" s="329">
        <v>9955.9745369294378</v>
      </c>
      <c r="H183" s="329">
        <v>9955.9745369294378</v>
      </c>
      <c r="I183" s="482">
        <v>10208.626063094938</v>
      </c>
      <c r="J183" s="329">
        <v>10461.27758926044</v>
      </c>
      <c r="K183" s="339">
        <v>10713.929115425937</v>
      </c>
      <c r="L183" s="340">
        <v>11219.23216775694</v>
      </c>
      <c r="M183" s="18"/>
    </row>
    <row r="184" spans="1:13">
      <c r="A184" s="38"/>
      <c r="B184" s="387" t="s">
        <v>348</v>
      </c>
      <c r="C184" s="184" t="s">
        <v>349</v>
      </c>
      <c r="D184" s="185">
        <v>1.2060972000000001</v>
      </c>
      <c r="E184" s="186">
        <v>1.7582222222222219</v>
      </c>
      <c r="F184" s="376">
        <v>9531.6358153780784</v>
      </c>
      <c r="G184" s="329">
        <v>9778.9117771570782</v>
      </c>
      <c r="H184" s="329">
        <v>9778.9117771570782</v>
      </c>
      <c r="I184" s="482">
        <v>10026.18773893608</v>
      </c>
      <c r="J184" s="329">
        <v>10273.463700715081</v>
      </c>
      <c r="K184" s="339">
        <v>10520.739662494079</v>
      </c>
      <c r="L184" s="340">
        <v>11015.291586052079</v>
      </c>
      <c r="M184" s="5"/>
    </row>
    <row r="185" spans="1:13">
      <c r="A185" s="8"/>
      <c r="B185" s="387" t="s">
        <v>350</v>
      </c>
      <c r="C185" s="184" t="s">
        <v>351</v>
      </c>
      <c r="D185" s="185">
        <v>1.1797632000000002</v>
      </c>
      <c r="E185" s="186">
        <v>1.72</v>
      </c>
      <c r="F185" s="376">
        <v>9304.0041909609608</v>
      </c>
      <c r="G185" s="329">
        <v>9545.9045883534636</v>
      </c>
      <c r="H185" s="329">
        <v>9545.9045883534636</v>
      </c>
      <c r="I185" s="482">
        <v>9787.8049857459609</v>
      </c>
      <c r="J185" s="329">
        <v>10029.705383138464</v>
      </c>
      <c r="K185" s="339">
        <v>10271.605780530959</v>
      </c>
      <c r="L185" s="340">
        <v>10755.406575315958</v>
      </c>
      <c r="M185" s="20"/>
    </row>
    <row r="186" spans="1:13">
      <c r="A186" s="39"/>
      <c r="B186" s="387" t="s">
        <v>352</v>
      </c>
      <c r="C186" s="184" t="s">
        <v>353</v>
      </c>
      <c r="D186" s="185">
        <v>1.1534292000000002</v>
      </c>
      <c r="E186" s="186">
        <v>1.6817777777777778</v>
      </c>
      <c r="F186" s="376">
        <v>9132.3169955751036</v>
      </c>
      <c r="G186" s="329">
        <v>9368.8418285811022</v>
      </c>
      <c r="H186" s="329">
        <v>9368.8418285811022</v>
      </c>
      <c r="I186" s="482">
        <v>9605.3666615871043</v>
      </c>
      <c r="J186" s="329">
        <v>9841.891494593101</v>
      </c>
      <c r="K186" s="339">
        <v>10078.416327599105</v>
      </c>
      <c r="L186" s="340">
        <v>10551.465993611104</v>
      </c>
      <c r="M186" s="5"/>
    </row>
    <row r="187" spans="1:13" ht="15.75" thickBot="1">
      <c r="A187" s="40"/>
      <c r="B187" s="388" t="s">
        <v>354</v>
      </c>
      <c r="C187" s="192" t="s">
        <v>355</v>
      </c>
      <c r="D187" s="193">
        <v>1.1270952000000001</v>
      </c>
      <c r="E187" s="194">
        <v>1.6435555555555554</v>
      </c>
      <c r="F187" s="425">
        <v>8904.6853711579824</v>
      </c>
      <c r="G187" s="353">
        <v>9135.8346397774803</v>
      </c>
      <c r="H187" s="353">
        <v>9135.8346397774803</v>
      </c>
      <c r="I187" s="488">
        <v>9366.9839083969782</v>
      </c>
      <c r="J187" s="353">
        <v>9598.1331770164761</v>
      </c>
      <c r="K187" s="354">
        <v>9829.2824456359795</v>
      </c>
      <c r="L187" s="355">
        <v>10291.580982874981</v>
      </c>
      <c r="M187" s="20"/>
    </row>
    <row r="188" spans="1:13">
      <c r="A188" s="41"/>
      <c r="B188" s="385" t="s">
        <v>356</v>
      </c>
      <c r="C188" s="200" t="s">
        <v>357</v>
      </c>
      <c r="D188" s="201">
        <v>1.1007612</v>
      </c>
      <c r="E188" s="202">
        <v>1.6053333333333333</v>
      </c>
      <c r="F188" s="427">
        <v>8507.2244715391225</v>
      </c>
      <c r="G188" s="348">
        <v>8732.9981757721198</v>
      </c>
      <c r="H188" s="348">
        <v>8732.9981757721198</v>
      </c>
      <c r="I188" s="487">
        <v>8958.7718800051189</v>
      </c>
      <c r="J188" s="348">
        <v>9184.5455842381198</v>
      </c>
      <c r="K188" s="349">
        <v>9184.5455842381198</v>
      </c>
      <c r="L188" s="350">
        <v>9636.0929927041198</v>
      </c>
      <c r="M188" s="20"/>
    </row>
    <row r="189" spans="1:13">
      <c r="A189" s="19"/>
      <c r="B189" s="387" t="s">
        <v>358</v>
      </c>
      <c r="C189" s="184" t="s">
        <v>359</v>
      </c>
      <c r="D189" s="185">
        <v>1.0744272000000001</v>
      </c>
      <c r="E189" s="186">
        <v>1.5671111111111109</v>
      </c>
      <c r="F189" s="376">
        <v>8284.968411508502</v>
      </c>
      <c r="G189" s="329">
        <v>8505.3665513550022</v>
      </c>
      <c r="H189" s="329">
        <v>8505.3665513550022</v>
      </c>
      <c r="I189" s="482">
        <v>8725.7646912014989</v>
      </c>
      <c r="J189" s="329">
        <v>8946.1628310480028</v>
      </c>
      <c r="K189" s="339">
        <v>8946.1628310480028</v>
      </c>
      <c r="L189" s="340">
        <v>9386.9591107409997</v>
      </c>
      <c r="M189" s="11"/>
    </row>
    <row r="190" spans="1:13">
      <c r="A190" s="4"/>
      <c r="B190" s="387" t="s">
        <v>360</v>
      </c>
      <c r="C190" s="184" t="s">
        <v>361</v>
      </c>
      <c r="D190" s="185">
        <v>1.0480932000000001</v>
      </c>
      <c r="E190" s="186">
        <v>1.5288888888888887</v>
      </c>
      <c r="F190" s="376">
        <v>8118.6567805091418</v>
      </c>
      <c r="G190" s="329">
        <v>8333.6793559691414</v>
      </c>
      <c r="H190" s="329">
        <v>8333.6793559691414</v>
      </c>
      <c r="I190" s="482">
        <v>8548.701931429141</v>
      </c>
      <c r="J190" s="329">
        <v>8763.7245068891425</v>
      </c>
      <c r="K190" s="339">
        <v>8763.7245068891425</v>
      </c>
      <c r="L190" s="340">
        <v>9193.7696578091418</v>
      </c>
      <c r="M190" s="18"/>
    </row>
    <row r="191" spans="1:13">
      <c r="A191" s="10"/>
      <c r="B191" s="387" t="s">
        <v>362</v>
      </c>
      <c r="C191" s="184" t="s">
        <v>363</v>
      </c>
      <c r="D191" s="185">
        <v>1.0217592</v>
      </c>
      <c r="E191" s="186">
        <v>1.4906666666666666</v>
      </c>
      <c r="F191" s="376">
        <v>7896.4007204785194</v>
      </c>
      <c r="G191" s="329">
        <v>8106.0477315520211</v>
      </c>
      <c r="H191" s="329">
        <v>8106.0477315520211</v>
      </c>
      <c r="I191" s="482">
        <v>8315.6947426255192</v>
      </c>
      <c r="J191" s="329">
        <v>8525.3417536990219</v>
      </c>
      <c r="K191" s="339">
        <v>8525.3417536990219</v>
      </c>
      <c r="L191" s="340">
        <v>8944.6357758460217</v>
      </c>
      <c r="M191" s="11"/>
    </row>
    <row r="192" spans="1:13">
      <c r="A192" s="12"/>
      <c r="B192" s="387" t="s">
        <v>364</v>
      </c>
      <c r="C192" s="184" t="s">
        <v>365</v>
      </c>
      <c r="D192" s="185">
        <v>0.99542520000000001</v>
      </c>
      <c r="E192" s="186">
        <v>1.4524444444444442</v>
      </c>
      <c r="F192" s="376">
        <v>7730.0890894791601</v>
      </c>
      <c r="G192" s="329">
        <v>7934.3605361661621</v>
      </c>
      <c r="H192" s="329">
        <v>7934.3605361661621</v>
      </c>
      <c r="I192" s="482">
        <v>8138.6319828531605</v>
      </c>
      <c r="J192" s="329">
        <v>8342.9034295401598</v>
      </c>
      <c r="K192" s="339">
        <v>8342.9034295401598</v>
      </c>
      <c r="L192" s="340">
        <v>8751.4463229141602</v>
      </c>
      <c r="M192" s="20"/>
    </row>
    <row r="193" spans="1:13" ht="15.75" thickBot="1">
      <c r="A193" s="19"/>
      <c r="B193" s="388" t="s">
        <v>366</v>
      </c>
      <c r="C193" s="192" t="s">
        <v>367</v>
      </c>
      <c r="D193" s="193">
        <v>0.96909120000000004</v>
      </c>
      <c r="E193" s="194">
        <v>1.414222222222222</v>
      </c>
      <c r="F193" s="425">
        <v>7507.8330294485413</v>
      </c>
      <c r="G193" s="353">
        <v>7706.7289117490427</v>
      </c>
      <c r="H193" s="353">
        <v>7706.7289117490427</v>
      </c>
      <c r="I193" s="488">
        <v>7905.6247940495414</v>
      </c>
      <c r="J193" s="353">
        <v>8104.5206763500419</v>
      </c>
      <c r="K193" s="354">
        <v>8104.5206763500419</v>
      </c>
      <c r="L193" s="355">
        <v>8502.3124409510383</v>
      </c>
      <c r="M193" s="20"/>
    </row>
    <row r="194" spans="1:13">
      <c r="A194" s="19"/>
      <c r="B194" s="385" t="s">
        <v>368</v>
      </c>
      <c r="C194" s="200" t="s">
        <v>369</v>
      </c>
      <c r="D194" s="201">
        <v>0.94275720000000007</v>
      </c>
      <c r="E194" s="202">
        <v>1.3759999999999999</v>
      </c>
      <c r="F194" s="427">
        <v>7341.5213984491838</v>
      </c>
      <c r="G194" s="348">
        <v>7341.5213984491838</v>
      </c>
      <c r="H194" s="348">
        <v>7535.0417163631828</v>
      </c>
      <c r="I194" s="487">
        <v>7535.0417163631828</v>
      </c>
      <c r="J194" s="348">
        <v>7535.0417163631828</v>
      </c>
      <c r="K194" s="349">
        <v>7728.5620342771826</v>
      </c>
      <c r="L194" s="457">
        <v>7922.0823521911816</v>
      </c>
      <c r="M194" s="5"/>
    </row>
    <row r="195" spans="1:13">
      <c r="A195" s="12"/>
      <c r="B195" s="387" t="s">
        <v>370</v>
      </c>
      <c r="C195" s="184" t="s">
        <v>371</v>
      </c>
      <c r="D195" s="185">
        <v>0.91642319999999999</v>
      </c>
      <c r="E195" s="186">
        <v>1.3377777777777777</v>
      </c>
      <c r="F195" s="376">
        <v>7119.2653384185605</v>
      </c>
      <c r="G195" s="329">
        <v>7119.2653384185605</v>
      </c>
      <c r="H195" s="329">
        <v>7307.4100919460616</v>
      </c>
      <c r="I195" s="482">
        <v>7307.4100919460616</v>
      </c>
      <c r="J195" s="329">
        <v>7307.4100919460616</v>
      </c>
      <c r="K195" s="339">
        <v>7495.5548454735608</v>
      </c>
      <c r="L195" s="393">
        <v>7683.6995990010628</v>
      </c>
      <c r="M195" s="11"/>
    </row>
    <row r="196" spans="1:13">
      <c r="A196" s="10"/>
      <c r="B196" s="387" t="s">
        <v>372</v>
      </c>
      <c r="C196" s="184" t="s">
        <v>373</v>
      </c>
      <c r="D196" s="185">
        <v>0.89008920000000002</v>
      </c>
      <c r="E196" s="186">
        <v>1.2995555555555554</v>
      </c>
      <c r="F196" s="376">
        <v>6952.9537074192003</v>
      </c>
      <c r="G196" s="329">
        <v>6952.9537074192003</v>
      </c>
      <c r="H196" s="329">
        <v>7135.7228965602026</v>
      </c>
      <c r="I196" s="482">
        <v>7135.7228965602026</v>
      </c>
      <c r="J196" s="329">
        <v>7135.7228965602026</v>
      </c>
      <c r="K196" s="339">
        <v>7318.4920857012003</v>
      </c>
      <c r="L196" s="393">
        <v>7501.2612748422007</v>
      </c>
      <c r="M196" s="18"/>
    </row>
    <row r="197" spans="1:13">
      <c r="A197" s="4"/>
      <c r="B197" s="387" t="s">
        <v>374</v>
      </c>
      <c r="C197" s="184" t="s">
        <v>375</v>
      </c>
      <c r="D197" s="185">
        <v>0.86375519999999995</v>
      </c>
      <c r="E197" s="186">
        <v>1.2613333333333332</v>
      </c>
      <c r="F197" s="376">
        <v>6730.6976473885798</v>
      </c>
      <c r="G197" s="329">
        <v>6730.6976473885798</v>
      </c>
      <c r="H197" s="329">
        <v>6908.0912721430814</v>
      </c>
      <c r="I197" s="482">
        <v>6908.0912721430814</v>
      </c>
      <c r="J197" s="329">
        <v>6908.0912721430814</v>
      </c>
      <c r="K197" s="339">
        <v>7085.4848968975803</v>
      </c>
      <c r="L197" s="393">
        <v>7262.878521652081</v>
      </c>
      <c r="M197" s="11"/>
    </row>
    <row r="198" spans="1:13">
      <c r="A198" s="12"/>
      <c r="B198" s="387" t="s">
        <v>376</v>
      </c>
      <c r="C198" s="184" t="s">
        <v>377</v>
      </c>
      <c r="D198" s="185">
        <v>0.83742120000000009</v>
      </c>
      <c r="E198" s="186">
        <v>1.223111111111111</v>
      </c>
      <c r="F198" s="376">
        <v>6564.3860163892223</v>
      </c>
      <c r="G198" s="329">
        <v>6564.3860163892223</v>
      </c>
      <c r="H198" s="329">
        <v>6736.4040767572205</v>
      </c>
      <c r="I198" s="482">
        <v>6736.4040767572205</v>
      </c>
      <c r="J198" s="329">
        <v>6736.4040767572205</v>
      </c>
      <c r="K198" s="339">
        <v>6908.4221371252206</v>
      </c>
      <c r="L198" s="393">
        <v>7080.4401974932216</v>
      </c>
      <c r="M198" s="11"/>
    </row>
    <row r="199" spans="1:13" ht="15.75" thickBot="1">
      <c r="A199" s="10"/>
      <c r="B199" s="388" t="s">
        <v>378</v>
      </c>
      <c r="C199" s="192" t="s">
        <v>379</v>
      </c>
      <c r="D199" s="193">
        <v>0.81108720000000012</v>
      </c>
      <c r="E199" s="194">
        <v>1.1848888888888889</v>
      </c>
      <c r="F199" s="425">
        <v>6342.1299563586017</v>
      </c>
      <c r="G199" s="353">
        <v>6342.1299563586017</v>
      </c>
      <c r="H199" s="353">
        <v>6508.7724523401021</v>
      </c>
      <c r="I199" s="488">
        <v>6508.7724523401021</v>
      </c>
      <c r="J199" s="353">
        <v>6508.7724523401021</v>
      </c>
      <c r="K199" s="354">
        <v>6675.4149483215997</v>
      </c>
      <c r="L199" s="454">
        <v>6842.0574443031019</v>
      </c>
      <c r="M199" s="20"/>
    </row>
    <row r="200" spans="1:13">
      <c r="A200" s="10"/>
      <c r="B200" s="385" t="s">
        <v>380</v>
      </c>
      <c r="C200" s="200" t="s">
        <v>381</v>
      </c>
      <c r="D200" s="201">
        <v>0.78475320000000004</v>
      </c>
      <c r="E200" s="202">
        <v>1.1466666666666665</v>
      </c>
      <c r="F200" s="435">
        <v>6175.8183253592397</v>
      </c>
      <c r="G200" s="349">
        <v>6175.8183253592397</v>
      </c>
      <c r="H200" s="349">
        <v>6175.8183253592397</v>
      </c>
      <c r="I200" s="494">
        <v>6175.8183253592397</v>
      </c>
      <c r="J200" s="349">
        <v>6337.0852569542385</v>
      </c>
      <c r="K200" s="438">
        <v>6337.0852569542385</v>
      </c>
      <c r="L200" s="687">
        <v>6337.0852569542385</v>
      </c>
      <c r="M200" s="5"/>
    </row>
    <row r="201" spans="1:13">
      <c r="A201" s="10"/>
      <c r="B201" s="387" t="s">
        <v>382</v>
      </c>
      <c r="C201" s="184" t="s">
        <v>383</v>
      </c>
      <c r="D201" s="185">
        <v>0.75841920000000007</v>
      </c>
      <c r="E201" s="186">
        <v>1.1084444444444443</v>
      </c>
      <c r="F201" s="436">
        <v>5953.5622653286209</v>
      </c>
      <c r="G201" s="339">
        <v>5953.5622653286209</v>
      </c>
      <c r="H201" s="339">
        <v>5953.5622653286209</v>
      </c>
      <c r="I201" s="495">
        <v>5953.5622653286209</v>
      </c>
      <c r="J201" s="339">
        <v>6109.4536325371228</v>
      </c>
      <c r="K201" s="439">
        <v>6109.4536325371228</v>
      </c>
      <c r="L201" s="688">
        <v>6109.4536325371228</v>
      </c>
      <c r="M201" s="5"/>
    </row>
    <row r="202" spans="1:13">
      <c r="A202" s="4"/>
      <c r="B202" s="387" t="s">
        <v>384</v>
      </c>
      <c r="C202" s="184" t="s">
        <v>385</v>
      </c>
      <c r="D202" s="185">
        <v>0.73208519999999999</v>
      </c>
      <c r="E202" s="186">
        <v>1.070222222222222</v>
      </c>
      <c r="F202" s="436">
        <v>5787.2506343292607</v>
      </c>
      <c r="G202" s="339">
        <v>5787.2506343292607</v>
      </c>
      <c r="H202" s="339">
        <v>5787.2506343292607</v>
      </c>
      <c r="I202" s="495">
        <v>5787.2506343292607</v>
      </c>
      <c r="J202" s="339">
        <v>5937.7664371512592</v>
      </c>
      <c r="K202" s="439">
        <v>5937.7664371512592</v>
      </c>
      <c r="L202" s="688">
        <v>5937.7664371512592</v>
      </c>
      <c r="M202" s="5"/>
    </row>
    <row r="203" spans="1:13">
      <c r="A203" s="12"/>
      <c r="B203" s="387" t="s">
        <v>386</v>
      </c>
      <c r="C203" s="184" t="s">
        <v>387</v>
      </c>
      <c r="D203" s="185">
        <v>0.70575120000000013</v>
      </c>
      <c r="E203" s="186">
        <v>1.032</v>
      </c>
      <c r="F203" s="436">
        <v>5564.9945742986429</v>
      </c>
      <c r="G203" s="339">
        <v>5564.9945742986429</v>
      </c>
      <c r="H203" s="339">
        <v>5564.9945742986429</v>
      </c>
      <c r="I203" s="495">
        <v>5564.9945742986429</v>
      </c>
      <c r="J203" s="339">
        <v>5710.1348127341416</v>
      </c>
      <c r="K203" s="439">
        <v>5710.1348127341416</v>
      </c>
      <c r="L203" s="688">
        <v>5710.1348127341416</v>
      </c>
      <c r="M203" s="18"/>
    </row>
    <row r="204" spans="1:13">
      <c r="A204" s="12"/>
      <c r="B204" s="387" t="s">
        <v>388</v>
      </c>
      <c r="C204" s="184" t="s">
        <v>389</v>
      </c>
      <c r="D204" s="185">
        <v>0.67941720000000005</v>
      </c>
      <c r="E204" s="186">
        <v>0.99377777777777776</v>
      </c>
      <c r="F204" s="436">
        <v>5398.6829432992809</v>
      </c>
      <c r="G204" s="339">
        <v>5398.6829432992809</v>
      </c>
      <c r="H204" s="339">
        <v>5398.6829432992809</v>
      </c>
      <c r="I204" s="495">
        <v>5398.6829432992809</v>
      </c>
      <c r="J204" s="339">
        <v>5538.4476173482799</v>
      </c>
      <c r="K204" s="439">
        <v>5538.4476173482799</v>
      </c>
      <c r="L204" s="688">
        <v>5538.4476173482799</v>
      </c>
      <c r="M204" s="20"/>
    </row>
    <row r="205" spans="1:13" ht="15.75" thickBot="1">
      <c r="A205" s="10"/>
      <c r="B205" s="409" t="s">
        <v>390</v>
      </c>
      <c r="C205" s="246" t="s">
        <v>391</v>
      </c>
      <c r="D205" s="247">
        <v>0.65308319999999997</v>
      </c>
      <c r="E205" s="248">
        <v>0.95555555555555549</v>
      </c>
      <c r="F205" s="440">
        <v>5176.4268832686603</v>
      </c>
      <c r="G205" s="345">
        <v>5176.4268832686603</v>
      </c>
      <c r="H205" s="345">
        <v>5176.4268832686603</v>
      </c>
      <c r="I205" s="496">
        <v>5176.4268832686603</v>
      </c>
      <c r="J205" s="345">
        <v>5310.8159929311596</v>
      </c>
      <c r="K205" s="441">
        <v>5310.8159929311596</v>
      </c>
      <c r="L205" s="689">
        <v>5310.8159929311596</v>
      </c>
      <c r="M205" s="20"/>
    </row>
    <row r="206" spans="1:13">
      <c r="A206" s="4"/>
      <c r="B206" s="385" t="s">
        <v>392</v>
      </c>
      <c r="C206" s="200" t="s">
        <v>393</v>
      </c>
      <c r="D206" s="201">
        <v>0.62674920000000001</v>
      </c>
      <c r="E206" s="202">
        <v>0.91733333333333322</v>
      </c>
      <c r="F206" s="442">
        <v>5010.115252269301</v>
      </c>
      <c r="G206" s="443">
        <v>5010.115252269301</v>
      </c>
      <c r="H206" s="443">
        <v>5010.115252269301</v>
      </c>
      <c r="I206" s="497">
        <v>5010.115252269301</v>
      </c>
      <c r="J206" s="443">
        <v>5010.115252269301</v>
      </c>
      <c r="K206" s="443">
        <v>5010.115252269301</v>
      </c>
      <c r="L206" s="468">
        <v>5010.115252269301</v>
      </c>
      <c r="M206" s="5"/>
    </row>
    <row r="207" spans="1:13">
      <c r="A207" s="4"/>
      <c r="B207" s="387" t="s">
        <v>394</v>
      </c>
      <c r="C207" s="184" t="s">
        <v>395</v>
      </c>
      <c r="D207" s="185">
        <v>0.60041519999999993</v>
      </c>
      <c r="E207" s="186">
        <v>0.87911111111111095</v>
      </c>
      <c r="F207" s="444">
        <v>4787.8591922386795</v>
      </c>
      <c r="G207" s="439">
        <v>4787.8591922386795</v>
      </c>
      <c r="H207" s="439">
        <v>4787.8591922386795</v>
      </c>
      <c r="I207" s="498">
        <v>4787.8591922386795</v>
      </c>
      <c r="J207" s="439">
        <v>4787.8591922386795</v>
      </c>
      <c r="K207" s="439">
        <v>4787.8591922386795</v>
      </c>
      <c r="L207" s="688">
        <v>4787.8591922386795</v>
      </c>
      <c r="M207" s="18"/>
    </row>
    <row r="208" spans="1:13">
      <c r="A208" s="37"/>
      <c r="B208" s="387" t="s">
        <v>396</v>
      </c>
      <c r="C208" s="184" t="s">
        <v>397</v>
      </c>
      <c r="D208" s="185">
        <v>0.57408120000000007</v>
      </c>
      <c r="E208" s="186">
        <v>0.84088888888888891</v>
      </c>
      <c r="F208" s="444">
        <v>4621.5475612393211</v>
      </c>
      <c r="G208" s="439">
        <v>4621.5475612393211</v>
      </c>
      <c r="H208" s="439">
        <v>4621.5475612393211</v>
      </c>
      <c r="I208" s="498">
        <v>4621.5475612393211</v>
      </c>
      <c r="J208" s="439">
        <v>4621.5475612393211</v>
      </c>
      <c r="K208" s="439">
        <v>4621.5475612393211</v>
      </c>
      <c r="L208" s="688">
        <v>4621.5475612393211</v>
      </c>
      <c r="M208" s="18"/>
    </row>
    <row r="209" spans="1:13">
      <c r="A209" s="8"/>
      <c r="B209" s="387" t="s">
        <v>398</v>
      </c>
      <c r="C209" s="184" t="s">
        <v>399</v>
      </c>
      <c r="D209" s="185">
        <v>0.5477472000000001</v>
      </c>
      <c r="E209" s="186">
        <v>0.80266666666666664</v>
      </c>
      <c r="F209" s="444">
        <v>4399.2915012086996</v>
      </c>
      <c r="G209" s="439">
        <v>4399.2915012086996</v>
      </c>
      <c r="H209" s="439">
        <v>4399.2915012086996</v>
      </c>
      <c r="I209" s="498">
        <v>4399.2915012086996</v>
      </c>
      <c r="J209" s="439">
        <v>4399.2915012086996</v>
      </c>
      <c r="K209" s="439">
        <v>4399.2915012086996</v>
      </c>
      <c r="L209" s="688">
        <v>4399.2915012086996</v>
      </c>
      <c r="M209" s="11"/>
    </row>
    <row r="210" spans="1:13">
      <c r="A210" s="38"/>
      <c r="B210" s="387" t="s">
        <v>400</v>
      </c>
      <c r="C210" s="184" t="s">
        <v>401</v>
      </c>
      <c r="D210" s="185">
        <v>0.52141320000000002</v>
      </c>
      <c r="E210" s="186">
        <v>0.76444444444444437</v>
      </c>
      <c r="F210" s="444">
        <v>4232.9798702093403</v>
      </c>
      <c r="G210" s="439">
        <v>4232.9798702093403</v>
      </c>
      <c r="H210" s="439">
        <v>4232.9798702093403</v>
      </c>
      <c r="I210" s="498">
        <v>4232.9798702093403</v>
      </c>
      <c r="J210" s="439">
        <v>4232.9798702093403</v>
      </c>
      <c r="K210" s="439">
        <v>4232.9798702093403</v>
      </c>
      <c r="L210" s="688">
        <v>4232.9798702093403</v>
      </c>
      <c r="M210" s="20"/>
    </row>
    <row r="211" spans="1:13" ht="15.75" thickBot="1">
      <c r="A211" s="8"/>
      <c r="B211" s="388" t="s">
        <v>402</v>
      </c>
      <c r="C211" s="192" t="s">
        <v>403</v>
      </c>
      <c r="D211" s="193">
        <v>0.49507920000000005</v>
      </c>
      <c r="E211" s="194">
        <v>0.7262222222222221</v>
      </c>
      <c r="F211" s="445">
        <v>4010.7238101787202</v>
      </c>
      <c r="G211" s="446">
        <v>4010.7238101787202</v>
      </c>
      <c r="H211" s="446">
        <v>4010.7238101787202</v>
      </c>
      <c r="I211" s="499">
        <v>4010.7238101787202</v>
      </c>
      <c r="J211" s="446">
        <v>4010.7238101787202</v>
      </c>
      <c r="K211" s="446">
        <v>4010.7238101787202</v>
      </c>
      <c r="L211" s="690">
        <v>4010.7238101787202</v>
      </c>
      <c r="M211" s="11"/>
    </row>
    <row r="212" spans="1:13">
      <c r="A212" s="39"/>
      <c r="B212" s="408" t="s">
        <v>404</v>
      </c>
      <c r="C212" s="176" t="s">
        <v>405</v>
      </c>
      <c r="D212" s="177">
        <v>0.46874520000000003</v>
      </c>
      <c r="E212" s="178">
        <v>0.68799999999999994</v>
      </c>
      <c r="F212" s="447">
        <v>3844.41217917936</v>
      </c>
      <c r="G212" s="448">
        <v>3844.41217917936</v>
      </c>
      <c r="H212" s="448">
        <v>3844.41217917936</v>
      </c>
      <c r="I212" s="500">
        <v>3844.41217917936</v>
      </c>
      <c r="J212" s="448">
        <v>3844.41217917936</v>
      </c>
      <c r="K212" s="448">
        <v>3844.41217917936</v>
      </c>
      <c r="L212" s="691">
        <v>3844.41217917936</v>
      </c>
      <c r="M212" s="11"/>
    </row>
    <row r="213" spans="1:13">
      <c r="A213" s="40"/>
      <c r="B213" s="387" t="s">
        <v>406</v>
      </c>
      <c r="C213" s="184" t="s">
        <v>407</v>
      </c>
      <c r="D213" s="185">
        <v>0.44241119999999995</v>
      </c>
      <c r="E213" s="186">
        <v>0.64977777777777768</v>
      </c>
      <c r="F213" s="444">
        <v>3622.1561191487399</v>
      </c>
      <c r="G213" s="439">
        <v>3622.1561191487399</v>
      </c>
      <c r="H213" s="439">
        <v>3622.1561191487399</v>
      </c>
      <c r="I213" s="498">
        <v>3622.1561191487399</v>
      </c>
      <c r="J213" s="439">
        <v>3622.1561191487399</v>
      </c>
      <c r="K213" s="439">
        <v>3622.1561191487399</v>
      </c>
      <c r="L213" s="688">
        <v>3622.1561191487399</v>
      </c>
      <c r="M213" s="20"/>
    </row>
    <row r="214" spans="1:13" ht="15.75" thickBot="1">
      <c r="A214" s="41"/>
      <c r="B214" s="409" t="s">
        <v>408</v>
      </c>
      <c r="C214" s="246" t="s">
        <v>409</v>
      </c>
      <c r="D214" s="247">
        <v>0.41607720000000004</v>
      </c>
      <c r="E214" s="248">
        <v>0.61155555555555552</v>
      </c>
      <c r="F214" s="449">
        <v>3455.8444881493806</v>
      </c>
      <c r="G214" s="441">
        <v>3455.8444881493806</v>
      </c>
      <c r="H214" s="441">
        <v>3455.8444881493806</v>
      </c>
      <c r="I214" s="501">
        <v>3455.8444881493806</v>
      </c>
      <c r="J214" s="441">
        <v>3455.8444881493806</v>
      </c>
      <c r="K214" s="441">
        <v>3455.8444881493806</v>
      </c>
      <c r="L214" s="689">
        <v>3455.8444881493806</v>
      </c>
      <c r="M214" s="11"/>
    </row>
    <row r="215" spans="1:13" ht="15.75" thickBot="1">
      <c r="A215" s="19"/>
      <c r="B215" s="797" t="s">
        <v>410</v>
      </c>
      <c r="C215" s="798"/>
      <c r="D215" s="798"/>
      <c r="E215" s="798"/>
      <c r="F215" s="798"/>
      <c r="G215" s="798"/>
      <c r="H215" s="798"/>
      <c r="I215" s="798"/>
      <c r="J215" s="798"/>
      <c r="K215" s="798"/>
      <c r="L215" s="799"/>
      <c r="M215" s="5"/>
    </row>
    <row r="216" spans="1:13">
      <c r="A216" s="19"/>
      <c r="B216" s="302" t="s">
        <v>411</v>
      </c>
      <c r="C216" s="303" t="s">
        <v>412</v>
      </c>
      <c r="D216" s="201">
        <v>3.742</v>
      </c>
      <c r="E216" s="202">
        <v>5.6059999999999999</v>
      </c>
      <c r="F216" s="450">
        <v>43689.566739626483</v>
      </c>
      <c r="G216" s="305"/>
      <c r="H216" s="306"/>
      <c r="I216" s="475"/>
      <c r="J216" s="306"/>
      <c r="K216" s="307"/>
      <c r="L216" s="308"/>
      <c r="M216" s="20"/>
    </row>
    <row r="217" spans="1:13">
      <c r="A217" s="19"/>
      <c r="B217" s="309" t="s">
        <v>413</v>
      </c>
      <c r="C217" s="310" t="s">
        <v>414</v>
      </c>
      <c r="D217" s="185">
        <v>3.7090000000000001</v>
      </c>
      <c r="E217" s="186">
        <v>5.556</v>
      </c>
      <c r="F217" s="415">
        <v>43306.231803635448</v>
      </c>
      <c r="G217" s="312"/>
      <c r="H217" s="351"/>
      <c r="I217" s="502"/>
      <c r="J217" s="351"/>
      <c r="K217" s="451"/>
      <c r="L217" s="452"/>
      <c r="M217" s="20"/>
    </row>
    <row r="218" spans="1:13">
      <c r="A218" s="19"/>
      <c r="B218" s="309" t="s">
        <v>415</v>
      </c>
      <c r="C218" s="310" t="s">
        <v>416</v>
      </c>
      <c r="D218" s="185">
        <v>3.677</v>
      </c>
      <c r="E218" s="186">
        <v>5.5069999999999997</v>
      </c>
      <c r="F218" s="415">
        <v>42923.52516764441</v>
      </c>
      <c r="G218" s="312"/>
      <c r="H218" s="351"/>
      <c r="I218" s="502"/>
      <c r="J218" s="351"/>
      <c r="K218" s="451"/>
      <c r="L218" s="452"/>
      <c r="M218" s="20"/>
    </row>
    <row r="219" spans="1:13">
      <c r="A219" s="19"/>
      <c r="B219" s="309" t="s">
        <v>417</v>
      </c>
      <c r="C219" s="310" t="s">
        <v>418</v>
      </c>
      <c r="D219" s="185">
        <v>3.6509999999999998</v>
      </c>
      <c r="E219" s="186">
        <v>5.4089999999999998</v>
      </c>
      <c r="F219" s="415">
        <v>42544.588331653365</v>
      </c>
      <c r="G219" s="312"/>
      <c r="H219" s="351"/>
      <c r="I219" s="502"/>
      <c r="J219" s="351"/>
      <c r="K219" s="451"/>
      <c r="L219" s="452"/>
      <c r="M219" s="20"/>
    </row>
    <row r="220" spans="1:13">
      <c r="A220" s="19"/>
      <c r="B220" s="309" t="s">
        <v>419</v>
      </c>
      <c r="C220" s="310" t="s">
        <v>420</v>
      </c>
      <c r="D220" s="185">
        <v>3.6179999999999999</v>
      </c>
      <c r="E220" s="186">
        <v>5.36</v>
      </c>
      <c r="F220" s="415">
        <v>42161.25339566233</v>
      </c>
      <c r="G220" s="312"/>
      <c r="H220" s="351"/>
      <c r="I220" s="502"/>
      <c r="J220" s="351"/>
      <c r="K220" s="451"/>
      <c r="L220" s="452"/>
      <c r="M220" s="20"/>
    </row>
    <row r="221" spans="1:13" ht="15.75" thickBot="1">
      <c r="A221" s="19"/>
      <c r="B221" s="316" t="s">
        <v>421</v>
      </c>
      <c r="C221" s="317" t="s">
        <v>422</v>
      </c>
      <c r="D221" s="193">
        <v>3.585</v>
      </c>
      <c r="E221" s="194">
        <v>5.3109999999999999</v>
      </c>
      <c r="F221" s="418">
        <v>41777.91845967128</v>
      </c>
      <c r="G221" s="319"/>
      <c r="H221" s="320"/>
      <c r="I221" s="477"/>
      <c r="J221" s="320"/>
      <c r="K221" s="321"/>
      <c r="L221" s="322"/>
      <c r="M221" s="20"/>
    </row>
    <row r="222" spans="1:13">
      <c r="A222" s="4"/>
      <c r="B222" s="385" t="s">
        <v>423</v>
      </c>
      <c r="C222" s="303" t="s">
        <v>424</v>
      </c>
      <c r="D222" s="201">
        <v>3.5455419999999997</v>
      </c>
      <c r="E222" s="202">
        <v>5.3109999999999999</v>
      </c>
      <c r="F222" s="422">
        <v>41730.536047679074</v>
      </c>
      <c r="G222" s="325">
        <v>47198.747458840044</v>
      </c>
      <c r="H222" s="325">
        <v>50169.765287848059</v>
      </c>
      <c r="I222" s="483"/>
      <c r="J222" s="325"/>
      <c r="K222" s="337"/>
      <c r="L222" s="453"/>
      <c r="M222" s="18"/>
    </row>
    <row r="223" spans="1:13">
      <c r="A223" s="10"/>
      <c r="B223" s="387" t="s">
        <v>425</v>
      </c>
      <c r="C223" s="310" t="s">
        <v>426</v>
      </c>
      <c r="D223" s="185">
        <v>3.5126520000000006</v>
      </c>
      <c r="E223" s="186">
        <v>5.2618240740740738</v>
      </c>
      <c r="F223" s="376">
        <v>41344.414009321212</v>
      </c>
      <c r="G223" s="329">
        <v>46761.849926322</v>
      </c>
      <c r="H223" s="329">
        <v>49705.989933397512</v>
      </c>
      <c r="I223" s="482"/>
      <c r="J223" s="329"/>
      <c r="K223" s="339"/>
      <c r="L223" s="393"/>
      <c r="M223" s="11"/>
    </row>
    <row r="224" spans="1:13">
      <c r="A224" s="12"/>
      <c r="B224" s="387" t="s">
        <v>427</v>
      </c>
      <c r="C224" s="310" t="s">
        <v>428</v>
      </c>
      <c r="D224" s="185">
        <v>3.4797620000000005</v>
      </c>
      <c r="E224" s="186">
        <v>5.2126481481481477</v>
      </c>
      <c r="F224" s="376">
        <v>40958.291970963313</v>
      </c>
      <c r="G224" s="329">
        <v>46324.952393803971</v>
      </c>
      <c r="H224" s="329">
        <v>49242.21457894698</v>
      </c>
      <c r="I224" s="482"/>
      <c r="J224" s="329"/>
      <c r="K224" s="339"/>
      <c r="L224" s="393"/>
      <c r="M224" s="18"/>
    </row>
    <row r="225" spans="1:13">
      <c r="A225" s="19"/>
      <c r="B225" s="387" t="s">
        <v>429</v>
      </c>
      <c r="C225" s="310" t="s">
        <v>430</v>
      </c>
      <c r="D225" s="185">
        <v>3.4468720000000004</v>
      </c>
      <c r="E225" s="186">
        <v>5.1634722222222216</v>
      </c>
      <c r="F225" s="376">
        <v>40572.169932605444</v>
      </c>
      <c r="G225" s="329">
        <v>45888.054861285935</v>
      </c>
      <c r="H225" s="329">
        <v>48778.439224496433</v>
      </c>
      <c r="I225" s="482"/>
      <c r="J225" s="329"/>
      <c r="K225" s="339"/>
      <c r="L225" s="393"/>
      <c r="M225" s="5"/>
    </row>
    <row r="226" spans="1:13">
      <c r="A226" s="19"/>
      <c r="B226" s="387" t="s">
        <v>431</v>
      </c>
      <c r="C226" s="310" t="s">
        <v>432</v>
      </c>
      <c r="D226" s="185">
        <v>3.4139820000000003</v>
      </c>
      <c r="E226" s="186">
        <v>5.1142962962962963</v>
      </c>
      <c r="F226" s="376">
        <v>40186.04789424756</v>
      </c>
      <c r="G226" s="329">
        <v>45451.157328767884</v>
      </c>
      <c r="H226" s="329">
        <v>48314.663870045908</v>
      </c>
      <c r="I226" s="482"/>
      <c r="J226" s="329"/>
      <c r="K226" s="339"/>
      <c r="L226" s="393"/>
      <c r="M226" s="20"/>
    </row>
    <row r="227" spans="1:13" ht="15.75" thickBot="1">
      <c r="A227" s="12"/>
      <c r="B227" s="388" t="s">
        <v>433</v>
      </c>
      <c r="C227" s="317" t="s">
        <v>434</v>
      </c>
      <c r="D227" s="193">
        <v>3.3810920000000002</v>
      </c>
      <c r="E227" s="194">
        <v>5.0651203703703702</v>
      </c>
      <c r="F227" s="425">
        <v>39799.925855889684</v>
      </c>
      <c r="G227" s="353">
        <v>45014.259796249848</v>
      </c>
      <c r="H227" s="353">
        <v>47850.888515595361</v>
      </c>
      <c r="I227" s="488"/>
      <c r="J227" s="353"/>
      <c r="K227" s="354"/>
      <c r="L227" s="454"/>
      <c r="M227" s="11"/>
    </row>
    <row r="228" spans="1:13">
      <c r="A228" s="10"/>
      <c r="B228" s="385" t="s">
        <v>435</v>
      </c>
      <c r="C228" s="303" t="s">
        <v>436</v>
      </c>
      <c r="D228" s="201">
        <v>3.3482020000000001</v>
      </c>
      <c r="E228" s="202">
        <v>5.0159444444444441</v>
      </c>
      <c r="F228" s="455">
        <v>37284.901118603746</v>
      </c>
      <c r="G228" s="456">
        <v>40259.114784645826</v>
      </c>
      <c r="H228" s="348">
        <v>44645.575324029807</v>
      </c>
      <c r="I228" s="487">
        <v>47387.113161144836</v>
      </c>
      <c r="J228" s="348"/>
      <c r="K228" s="349"/>
      <c r="L228" s="457"/>
      <c r="M228" s="11"/>
    </row>
    <row r="229" spans="1:13">
      <c r="A229" s="4"/>
      <c r="B229" s="408" t="s">
        <v>437</v>
      </c>
      <c r="C229" s="310" t="s">
        <v>438</v>
      </c>
      <c r="D229" s="185">
        <v>3.3153120000000005</v>
      </c>
      <c r="E229" s="186">
        <v>4.966768518518518</v>
      </c>
      <c r="F229" s="399">
        <v>36855.953767027924</v>
      </c>
      <c r="G229" s="351">
        <v>39797.008706921755</v>
      </c>
      <c r="H229" s="458">
        <v>44140.46473121376</v>
      </c>
      <c r="I229" s="483">
        <v>46923.337806694297</v>
      </c>
      <c r="J229" s="325"/>
      <c r="K229" s="337"/>
      <c r="L229" s="453"/>
      <c r="M229" s="20"/>
    </row>
    <row r="230" spans="1:13">
      <c r="A230" s="37"/>
      <c r="B230" s="409" t="s">
        <v>439</v>
      </c>
      <c r="C230" s="459" t="s">
        <v>440</v>
      </c>
      <c r="D230" s="185">
        <v>3.2824220000000004</v>
      </c>
      <c r="E230" s="186">
        <v>4.9175925925925927</v>
      </c>
      <c r="F230" s="399">
        <v>36491.33398621605</v>
      </c>
      <c r="G230" s="351">
        <v>39403.115689495724</v>
      </c>
      <c r="H230" s="460">
        <v>43703.567198695739</v>
      </c>
      <c r="I230" s="489">
        <v>46459.56245224375</v>
      </c>
      <c r="J230" s="344"/>
      <c r="K230" s="345"/>
      <c r="L230" s="461"/>
      <c r="M230" s="5"/>
    </row>
    <row r="231" spans="1:13">
      <c r="A231" s="8"/>
      <c r="B231" s="462" t="s">
        <v>441</v>
      </c>
      <c r="C231" s="310" t="s">
        <v>442</v>
      </c>
      <c r="D231" s="185">
        <v>3.2495320000000003</v>
      </c>
      <c r="E231" s="186">
        <v>4.8684166666666666</v>
      </c>
      <c r="F231" s="399">
        <v>36126.714205404161</v>
      </c>
      <c r="G231" s="351">
        <v>39009.222672069678</v>
      </c>
      <c r="H231" s="351">
        <v>43266.669666177688</v>
      </c>
      <c r="I231" s="486">
        <v>45995.787097793196</v>
      </c>
      <c r="J231" s="351"/>
      <c r="K231" s="351"/>
      <c r="L231" s="463"/>
      <c r="M231" s="18"/>
    </row>
    <row r="232" spans="1:13">
      <c r="A232" s="38"/>
      <c r="B232" s="408" t="s">
        <v>443</v>
      </c>
      <c r="C232" s="464" t="s">
        <v>444</v>
      </c>
      <c r="D232" s="185">
        <v>3.2166420000000002</v>
      </c>
      <c r="E232" s="186">
        <v>4.8192407407407405</v>
      </c>
      <c r="F232" s="399">
        <v>35762.094424592287</v>
      </c>
      <c r="G232" s="351">
        <v>38615.32965464364</v>
      </c>
      <c r="H232" s="458">
        <v>42829.772133659637</v>
      </c>
      <c r="I232" s="483">
        <v>44478.401123588657</v>
      </c>
      <c r="J232" s="325"/>
      <c r="K232" s="337"/>
      <c r="L232" s="453"/>
      <c r="M232" s="20"/>
    </row>
    <row r="233" spans="1:13" ht="15.75" thickBot="1">
      <c r="A233" s="8"/>
      <c r="B233" s="388" t="s">
        <v>445</v>
      </c>
      <c r="C233" s="317" t="s">
        <v>446</v>
      </c>
      <c r="D233" s="193">
        <v>3.1837520000000001</v>
      </c>
      <c r="E233" s="194">
        <v>4.7700648148148144</v>
      </c>
      <c r="F233" s="465">
        <v>35397.474643780399</v>
      </c>
      <c r="G233" s="333">
        <v>38221.436637217615</v>
      </c>
      <c r="H233" s="332">
        <v>42392.874601141601</v>
      </c>
      <c r="I233" s="484">
        <v>44025.376897911112</v>
      </c>
      <c r="J233" s="332"/>
      <c r="K233" s="361"/>
      <c r="L233" s="394"/>
      <c r="M233" s="5"/>
    </row>
    <row r="234" spans="1:13">
      <c r="A234" s="39"/>
      <c r="B234" s="385" t="s">
        <v>447</v>
      </c>
      <c r="C234" s="303" t="s">
        <v>448</v>
      </c>
      <c r="D234" s="201">
        <v>3.1508620000000001</v>
      </c>
      <c r="E234" s="202">
        <v>4.7208888888888882</v>
      </c>
      <c r="F234" s="422">
        <v>33032.965709316464</v>
      </c>
      <c r="G234" s="325">
        <v>35315.485774569584</v>
      </c>
      <c r="H234" s="325">
        <v>37895.75668008958</v>
      </c>
      <c r="I234" s="483">
        <v>42024.190128921582</v>
      </c>
      <c r="J234" s="325"/>
      <c r="K234" s="337"/>
      <c r="L234" s="453"/>
      <c r="M234" s="5"/>
    </row>
    <row r="235" spans="1:13">
      <c r="A235" s="40"/>
      <c r="B235" s="387" t="s">
        <v>449</v>
      </c>
      <c r="C235" s="310" t="s">
        <v>450</v>
      </c>
      <c r="D235" s="185">
        <v>3.1179720000000004</v>
      </c>
      <c r="E235" s="186">
        <v>4.671712962962963</v>
      </c>
      <c r="F235" s="376">
        <v>32689.848186050589</v>
      </c>
      <c r="G235" s="329">
        <v>34948.470579076049</v>
      </c>
      <c r="H235" s="329">
        <v>37501.863662663549</v>
      </c>
      <c r="I235" s="482">
        <v>41587.292596403531</v>
      </c>
      <c r="J235" s="329"/>
      <c r="K235" s="339"/>
      <c r="L235" s="393"/>
      <c r="M235" s="5"/>
    </row>
    <row r="236" spans="1:13">
      <c r="A236" s="41"/>
      <c r="B236" s="387" t="s">
        <v>451</v>
      </c>
      <c r="C236" s="310" t="s">
        <v>452</v>
      </c>
      <c r="D236" s="185">
        <v>3.0850820000000008</v>
      </c>
      <c r="E236" s="186">
        <v>4.6225370370370369</v>
      </c>
      <c r="F236" s="376">
        <v>32346.73066278471</v>
      </c>
      <c r="G236" s="329">
        <v>34581.455383582506</v>
      </c>
      <c r="H236" s="329">
        <v>37107.97064523751</v>
      </c>
      <c r="I236" s="482">
        <v>41150.395063885509</v>
      </c>
      <c r="J236" s="329"/>
      <c r="K236" s="339"/>
      <c r="L236" s="393"/>
      <c r="M236" s="18"/>
    </row>
    <row r="237" spans="1:13">
      <c r="A237" s="19"/>
      <c r="B237" s="387" t="s">
        <v>453</v>
      </c>
      <c r="C237" s="310" t="s">
        <v>454</v>
      </c>
      <c r="D237" s="185">
        <v>3.0521919999999998</v>
      </c>
      <c r="E237" s="186">
        <v>4.5733611111111108</v>
      </c>
      <c r="F237" s="376">
        <v>32003.61313951882</v>
      </c>
      <c r="G237" s="329">
        <v>34214.440188088964</v>
      </c>
      <c r="H237" s="329">
        <v>36714.077627811457</v>
      </c>
      <c r="I237" s="482">
        <v>40713.497531367459</v>
      </c>
      <c r="J237" s="329"/>
      <c r="K237" s="339"/>
      <c r="L237" s="393"/>
      <c r="M237" s="20"/>
    </row>
    <row r="238" spans="1:13">
      <c r="A238" s="4"/>
      <c r="B238" s="387" t="s">
        <v>455</v>
      </c>
      <c r="C238" s="310" t="s">
        <v>456</v>
      </c>
      <c r="D238" s="185">
        <v>3.0193020000000002</v>
      </c>
      <c r="E238" s="186">
        <v>4.5241851851851846</v>
      </c>
      <c r="F238" s="376">
        <v>31660.495616252938</v>
      </c>
      <c r="G238" s="329">
        <v>33847.424992595421</v>
      </c>
      <c r="H238" s="329">
        <v>36320.184610385426</v>
      </c>
      <c r="I238" s="482">
        <v>40276.599998849422</v>
      </c>
      <c r="J238" s="329"/>
      <c r="K238" s="339"/>
      <c r="L238" s="393"/>
      <c r="M238" s="20"/>
    </row>
    <row r="239" spans="1:13" ht="15.75" thickBot="1">
      <c r="A239" s="10"/>
      <c r="B239" s="388" t="s">
        <v>457</v>
      </c>
      <c r="C239" s="317" t="s">
        <v>458</v>
      </c>
      <c r="D239" s="193">
        <v>2.9864120000000001</v>
      </c>
      <c r="E239" s="194">
        <v>4.4750092592592585</v>
      </c>
      <c r="F239" s="425">
        <v>31317.378092987066</v>
      </c>
      <c r="G239" s="353">
        <v>33480.409797101885</v>
      </c>
      <c r="H239" s="353">
        <v>35926.291592959387</v>
      </c>
      <c r="I239" s="488">
        <v>39839.702466331386</v>
      </c>
      <c r="J239" s="353"/>
      <c r="K239" s="466"/>
      <c r="L239" s="454"/>
      <c r="M239" s="5"/>
    </row>
    <row r="240" spans="1:13">
      <c r="A240" s="12"/>
      <c r="B240" s="385" t="s">
        <v>459</v>
      </c>
      <c r="C240" s="303" t="s">
        <v>460</v>
      </c>
      <c r="D240" s="201">
        <v>2.9535220000000004</v>
      </c>
      <c r="E240" s="202">
        <v>4.4258333333333333</v>
      </c>
      <c r="F240" s="347">
        <v>29199.936843653988</v>
      </c>
      <c r="G240" s="348">
        <v>30974.26056972118</v>
      </c>
      <c r="H240" s="348">
        <v>32909.463748861192</v>
      </c>
      <c r="I240" s="487">
        <v>35532.398575533349</v>
      </c>
      <c r="J240" s="348">
        <v>40854.207318168345</v>
      </c>
      <c r="K240" s="349"/>
      <c r="L240" s="457"/>
      <c r="M240" s="18"/>
    </row>
    <row r="241" spans="1:13">
      <c r="A241" s="19"/>
      <c r="B241" s="387" t="s">
        <v>461</v>
      </c>
      <c r="C241" s="310" t="s">
        <v>462</v>
      </c>
      <c r="D241" s="185">
        <v>2.9206320000000008</v>
      </c>
      <c r="E241" s="186">
        <v>4.3766574074074072</v>
      </c>
      <c r="F241" s="327">
        <v>28876.685953528311</v>
      </c>
      <c r="G241" s="329">
        <v>30631.143046455305</v>
      </c>
      <c r="H241" s="329">
        <v>32544.843968049307</v>
      </c>
      <c r="I241" s="482">
        <v>35138.50555810731</v>
      </c>
      <c r="J241" s="329">
        <v>40401.183092490806</v>
      </c>
      <c r="K241" s="337"/>
      <c r="L241" s="393"/>
      <c r="M241" s="18"/>
    </row>
    <row r="242" spans="1:13">
      <c r="A242" s="19"/>
      <c r="B242" s="387" t="s">
        <v>463</v>
      </c>
      <c r="C242" s="310" t="s">
        <v>464</v>
      </c>
      <c r="D242" s="185">
        <v>2.8877419999999998</v>
      </c>
      <c r="E242" s="186">
        <v>4.3274814814814819</v>
      </c>
      <c r="F242" s="327">
        <v>28553.435063402623</v>
      </c>
      <c r="G242" s="329">
        <v>30288.025523189423</v>
      </c>
      <c r="H242" s="329">
        <v>32180.224187237429</v>
      </c>
      <c r="I242" s="482">
        <v>34744.612540681264</v>
      </c>
      <c r="J242" s="329">
        <v>39948.158866813275</v>
      </c>
      <c r="K242" s="339"/>
      <c r="L242" s="393"/>
      <c r="M242" s="11"/>
    </row>
    <row r="243" spans="1:13">
      <c r="A243" s="12"/>
      <c r="B243" s="387" t="s">
        <v>465</v>
      </c>
      <c r="C243" s="310" t="s">
        <v>466</v>
      </c>
      <c r="D243" s="185">
        <v>2.8548520000000002</v>
      </c>
      <c r="E243" s="186">
        <v>4.2783055555555549</v>
      </c>
      <c r="F243" s="327">
        <v>28230.184173276935</v>
      </c>
      <c r="G243" s="329">
        <v>29944.90799992354</v>
      </c>
      <c r="H243" s="329">
        <v>31815.60440642554</v>
      </c>
      <c r="I243" s="482">
        <v>34350.719523255219</v>
      </c>
      <c r="J243" s="329">
        <v>39495.134641135715</v>
      </c>
      <c r="K243" s="339"/>
      <c r="L243" s="393"/>
      <c r="M243" s="20"/>
    </row>
    <row r="244" spans="1:13">
      <c r="A244" s="10"/>
      <c r="B244" s="387" t="s">
        <v>467</v>
      </c>
      <c r="C244" s="310" t="s">
        <v>468</v>
      </c>
      <c r="D244" s="185">
        <v>2.8219620000000005</v>
      </c>
      <c r="E244" s="186">
        <v>4.2291296296296288</v>
      </c>
      <c r="F244" s="327">
        <v>27906.933283151262</v>
      </c>
      <c r="G244" s="329">
        <v>29601.790476657654</v>
      </c>
      <c r="H244" s="329">
        <v>31450.984625613659</v>
      </c>
      <c r="I244" s="482">
        <v>33956.82650582918</v>
      </c>
      <c r="J244" s="329">
        <v>39042.110415458177</v>
      </c>
      <c r="K244" s="339"/>
      <c r="L244" s="393"/>
      <c r="M244" s="11"/>
    </row>
    <row r="245" spans="1:13" ht="15.75" thickBot="1">
      <c r="A245" s="4"/>
      <c r="B245" s="388" t="s">
        <v>469</v>
      </c>
      <c r="C245" s="317" t="s">
        <v>470</v>
      </c>
      <c r="D245" s="193">
        <v>2.7890720000000004</v>
      </c>
      <c r="E245" s="194">
        <v>4.1799537037037036</v>
      </c>
      <c r="F245" s="330">
        <v>27583.682393025585</v>
      </c>
      <c r="G245" s="332">
        <v>29258.672953391782</v>
      </c>
      <c r="H245" s="332">
        <v>31086.364844801781</v>
      </c>
      <c r="I245" s="484">
        <v>33562.933488403134</v>
      </c>
      <c r="J245" s="332">
        <v>38589.086189780646</v>
      </c>
      <c r="K245" s="332"/>
      <c r="L245" s="394"/>
      <c r="M245" s="11"/>
    </row>
    <row r="246" spans="1:13">
      <c r="A246" s="12"/>
      <c r="B246" s="385" t="s">
        <v>471</v>
      </c>
      <c r="C246" s="200" t="s">
        <v>472</v>
      </c>
      <c r="D246" s="201">
        <v>2.7561820000000004</v>
      </c>
      <c r="E246" s="202">
        <v>4.1307777777777774</v>
      </c>
      <c r="F246" s="374">
        <v>25274.600001903695</v>
      </c>
      <c r="G246" s="386">
        <v>27260.431502899904</v>
      </c>
      <c r="H246" s="336">
        <v>28163.526319831901</v>
      </c>
      <c r="I246" s="481">
        <v>30721.745063989907</v>
      </c>
      <c r="J246" s="336">
        <v>34523.682696375108</v>
      </c>
      <c r="K246" s="357">
        <v>38136.061964103108</v>
      </c>
      <c r="L246" s="359"/>
      <c r="M246" s="18"/>
    </row>
    <row r="247" spans="1:13">
      <c r="A247" s="12"/>
      <c r="B247" s="387" t="s">
        <v>473</v>
      </c>
      <c r="C247" s="184" t="s">
        <v>474</v>
      </c>
      <c r="D247" s="185">
        <v>2.7232920000000003</v>
      </c>
      <c r="E247" s="186">
        <v>4.0816018518518522</v>
      </c>
      <c r="F247" s="376">
        <v>24975.126584035683</v>
      </c>
      <c r="G247" s="328">
        <v>26937.180612774224</v>
      </c>
      <c r="H247" s="329">
        <v>27829.524300933226</v>
      </c>
      <c r="I247" s="482">
        <v>30357.125283178022</v>
      </c>
      <c r="J247" s="329">
        <v>34113.662985789568</v>
      </c>
      <c r="K247" s="339">
        <v>35694.078915420563</v>
      </c>
      <c r="L247" s="340"/>
      <c r="M247" s="5"/>
    </row>
    <row r="248" spans="1:13">
      <c r="A248" s="10"/>
      <c r="B248" s="387" t="s">
        <v>475</v>
      </c>
      <c r="C248" s="184" t="s">
        <v>476</v>
      </c>
      <c r="D248" s="185">
        <v>2.6904020000000002</v>
      </c>
      <c r="E248" s="186">
        <v>4.0324259259259252</v>
      </c>
      <c r="F248" s="376">
        <v>24675.653166167671</v>
      </c>
      <c r="G248" s="328">
        <v>26613.929722648547</v>
      </c>
      <c r="H248" s="329">
        <v>27495.522282034544</v>
      </c>
      <c r="I248" s="482">
        <v>29992.505502366144</v>
      </c>
      <c r="J248" s="329">
        <v>33703.643275204027</v>
      </c>
      <c r="K248" s="339">
        <v>35241.054689743032</v>
      </c>
      <c r="L248" s="340"/>
      <c r="M248" s="20"/>
    </row>
    <row r="249" spans="1:13">
      <c r="A249" s="4"/>
      <c r="B249" s="387" t="s">
        <v>477</v>
      </c>
      <c r="C249" s="184" t="s">
        <v>478</v>
      </c>
      <c r="D249" s="185">
        <v>2.6575120000000001</v>
      </c>
      <c r="E249" s="186">
        <v>3.9832499999999995</v>
      </c>
      <c r="F249" s="376">
        <v>24376.179748299648</v>
      </c>
      <c r="G249" s="328">
        <v>26290.678832522866</v>
      </c>
      <c r="H249" s="329">
        <v>27161.52026313587</v>
      </c>
      <c r="I249" s="482">
        <v>29627.88572155427</v>
      </c>
      <c r="J249" s="329">
        <v>33293.623564618487</v>
      </c>
      <c r="K249" s="339">
        <v>34788.030464065479</v>
      </c>
      <c r="L249" s="340"/>
      <c r="M249" s="11"/>
    </row>
    <row r="250" spans="1:13">
      <c r="A250" s="4"/>
      <c r="B250" s="387" t="s">
        <v>479</v>
      </c>
      <c r="C250" s="184" t="s">
        <v>480</v>
      </c>
      <c r="D250" s="185">
        <v>2.6246220000000005</v>
      </c>
      <c r="E250" s="186">
        <v>3.9340740740740738</v>
      </c>
      <c r="F250" s="376">
        <v>24076.706330431622</v>
      </c>
      <c r="G250" s="328">
        <v>25967.427942397182</v>
      </c>
      <c r="H250" s="329">
        <v>26827.518244237188</v>
      </c>
      <c r="I250" s="482">
        <v>29263.265940742389</v>
      </c>
      <c r="J250" s="329">
        <v>32883.603854032946</v>
      </c>
      <c r="K250" s="339">
        <v>34335.006238387949</v>
      </c>
      <c r="L250" s="340"/>
      <c r="M250" s="11"/>
    </row>
    <row r="251" spans="1:13" ht="15.75" thickBot="1">
      <c r="A251" s="19"/>
      <c r="B251" s="388" t="s">
        <v>481</v>
      </c>
      <c r="C251" s="192" t="s">
        <v>482</v>
      </c>
      <c r="D251" s="193">
        <v>2.5917320000000004</v>
      </c>
      <c r="E251" s="194">
        <v>3.8848981481481482</v>
      </c>
      <c r="F251" s="425">
        <v>23777.232912563599</v>
      </c>
      <c r="G251" s="467">
        <v>25644.177052271505</v>
      </c>
      <c r="H251" s="353">
        <v>26493.516225338499</v>
      </c>
      <c r="I251" s="488">
        <v>28898.646159930504</v>
      </c>
      <c r="J251" s="353">
        <v>32473.58414344741</v>
      </c>
      <c r="K251" s="354">
        <v>33881.982012710418</v>
      </c>
      <c r="L251" s="355"/>
      <c r="M251" s="20"/>
    </row>
    <row r="252" spans="1:13">
      <c r="A252" s="12"/>
      <c r="B252" s="385" t="s">
        <v>483</v>
      </c>
      <c r="C252" s="200" t="s">
        <v>484</v>
      </c>
      <c r="D252" s="201">
        <v>2.5588420000000003</v>
      </c>
      <c r="E252" s="202">
        <v>3.835722222222222</v>
      </c>
      <c r="F252" s="347">
        <v>23058.465472548585</v>
      </c>
      <c r="G252" s="348">
        <v>23897.053516842585</v>
      </c>
      <c r="H252" s="348">
        <v>24735.641561136577</v>
      </c>
      <c r="I252" s="487">
        <v>26578.808228586826</v>
      </c>
      <c r="J252" s="348">
        <v>29128.506277832857</v>
      </c>
      <c r="K252" s="349">
        <v>31224.976388567862</v>
      </c>
      <c r="L252" s="350">
        <v>33428.957787032865</v>
      </c>
      <c r="M252" s="5"/>
    </row>
    <row r="253" spans="1:13">
      <c r="A253" s="19"/>
      <c r="B253" s="387" t="s">
        <v>485</v>
      </c>
      <c r="C253" s="184" t="s">
        <v>486</v>
      </c>
      <c r="D253" s="185">
        <v>2.5259520000000002</v>
      </c>
      <c r="E253" s="186">
        <v>3.7865462962962964</v>
      </c>
      <c r="F253" s="327">
        <v>22764.367619067059</v>
      </c>
      <c r="G253" s="329">
        <v>23592.204534588065</v>
      </c>
      <c r="H253" s="329">
        <v>24420.041450109064</v>
      </c>
      <c r="I253" s="482">
        <v>26239.430645301647</v>
      </c>
      <c r="J253" s="329">
        <v>28756.115517952829</v>
      </c>
      <c r="K253" s="339">
        <v>30825.70780675533</v>
      </c>
      <c r="L253" s="340">
        <v>32975.933561355319</v>
      </c>
      <c r="M253" s="18"/>
    </row>
    <row r="254" spans="1:13">
      <c r="A254" s="19"/>
      <c r="B254" s="387" t="s">
        <v>487</v>
      </c>
      <c r="C254" s="184" t="s">
        <v>488</v>
      </c>
      <c r="D254" s="185">
        <v>2.4930620000000001</v>
      </c>
      <c r="E254" s="186">
        <v>3.7373703703703698</v>
      </c>
      <c r="F254" s="327">
        <v>22470.269765585541</v>
      </c>
      <c r="G254" s="329">
        <v>23287.355552333538</v>
      </c>
      <c r="H254" s="329">
        <v>24104.441339081539</v>
      </c>
      <c r="I254" s="482">
        <v>25900.053062016457</v>
      </c>
      <c r="J254" s="329">
        <v>28383.724758072793</v>
      </c>
      <c r="K254" s="339">
        <v>30426.439224942784</v>
      </c>
      <c r="L254" s="340">
        <v>32522.909335677785</v>
      </c>
      <c r="M254" s="20"/>
    </row>
    <row r="255" spans="1:13">
      <c r="A255" s="12"/>
      <c r="B255" s="387" t="s">
        <v>489</v>
      </c>
      <c r="C255" s="184" t="s">
        <v>490</v>
      </c>
      <c r="D255" s="185">
        <v>2.460172</v>
      </c>
      <c r="E255" s="186">
        <v>3.6881944444444441</v>
      </c>
      <c r="F255" s="327">
        <v>22176.171912104015</v>
      </c>
      <c r="G255" s="329">
        <v>22982.506570079018</v>
      </c>
      <c r="H255" s="329">
        <v>23788.841228054025</v>
      </c>
      <c r="I255" s="482">
        <v>25560.675478731282</v>
      </c>
      <c r="J255" s="329">
        <v>28011.333998192742</v>
      </c>
      <c r="K255" s="339">
        <v>30027.170643130248</v>
      </c>
      <c r="L255" s="340">
        <v>32069.885110000247</v>
      </c>
      <c r="M255" s="5"/>
    </row>
    <row r="256" spans="1:13">
      <c r="A256" s="19"/>
      <c r="B256" s="387" t="s">
        <v>491</v>
      </c>
      <c r="C256" s="184" t="s">
        <v>492</v>
      </c>
      <c r="D256" s="185">
        <v>2.4272820000000004</v>
      </c>
      <c r="E256" s="186">
        <v>3.6390185185185184</v>
      </c>
      <c r="F256" s="327">
        <v>21882.074058622507</v>
      </c>
      <c r="G256" s="329">
        <v>22677.657587824498</v>
      </c>
      <c r="H256" s="329">
        <v>23473.2411170265</v>
      </c>
      <c r="I256" s="482">
        <v>25221.297895446096</v>
      </c>
      <c r="J256" s="329">
        <v>27638.943238312713</v>
      </c>
      <c r="K256" s="339">
        <v>29627.902061317694</v>
      </c>
      <c r="L256" s="340">
        <v>31616.860884322712</v>
      </c>
      <c r="M256" s="5"/>
    </row>
    <row r="257" spans="1:13" ht="15.75" thickBot="1">
      <c r="A257" s="10"/>
      <c r="B257" s="388" t="s">
        <v>493</v>
      </c>
      <c r="C257" s="192" t="s">
        <v>494</v>
      </c>
      <c r="D257" s="193">
        <v>2.3943920000000003</v>
      </c>
      <c r="E257" s="194">
        <v>3.5898425925925923</v>
      </c>
      <c r="F257" s="352">
        <v>21587.976205140982</v>
      </c>
      <c r="G257" s="353">
        <v>22372.808605569979</v>
      </c>
      <c r="H257" s="353">
        <v>23157.641005998983</v>
      </c>
      <c r="I257" s="488">
        <v>24881.920312160906</v>
      </c>
      <c r="J257" s="353">
        <v>27266.552478432663</v>
      </c>
      <c r="K257" s="354">
        <v>29228.63347950517</v>
      </c>
      <c r="L257" s="355">
        <v>31163.836658645163</v>
      </c>
      <c r="M257" s="5"/>
    </row>
    <row r="258" spans="1:13">
      <c r="A258" s="4"/>
      <c r="B258" s="385" t="s">
        <v>495</v>
      </c>
      <c r="C258" s="200" t="s">
        <v>496</v>
      </c>
      <c r="D258" s="201">
        <v>2.3615019999999998</v>
      </c>
      <c r="E258" s="202">
        <v>3.5406666666666666</v>
      </c>
      <c r="F258" s="347">
        <v>20575.74150903472</v>
      </c>
      <c r="G258" s="348">
        <v>21349.82278069072</v>
      </c>
      <c r="H258" s="348">
        <v>22123.904052346719</v>
      </c>
      <c r="I258" s="487">
        <v>23285.02595983072</v>
      </c>
      <c r="J258" s="348">
        <v>24602.31254745608</v>
      </c>
      <c r="K258" s="349">
        <v>26410.635265011279</v>
      </c>
      <c r="L258" s="350">
        <v>28897.577957990652</v>
      </c>
      <c r="M258" s="18"/>
    </row>
    <row r="259" spans="1:13">
      <c r="A259" s="12"/>
      <c r="B259" s="387" t="s">
        <v>497</v>
      </c>
      <c r="C259" s="184" t="s">
        <v>498</v>
      </c>
      <c r="D259" s="185">
        <v>2.3286120000000001</v>
      </c>
      <c r="E259" s="186">
        <v>3.4914907407407405</v>
      </c>
      <c r="F259" s="327">
        <v>20292.394784326199</v>
      </c>
      <c r="G259" s="329">
        <v>21055.724927209198</v>
      </c>
      <c r="H259" s="329">
        <v>21819.055070092199</v>
      </c>
      <c r="I259" s="482">
        <v>22964.050284416702</v>
      </c>
      <c r="J259" s="329">
        <v>24262.934964170901</v>
      </c>
      <c r="K259" s="339">
        <v>26046.015484199401</v>
      </c>
      <c r="L259" s="340">
        <v>28498.309376178106</v>
      </c>
      <c r="M259" s="20"/>
    </row>
    <row r="260" spans="1:13">
      <c r="A260" s="10"/>
      <c r="B260" s="387" t="s">
        <v>499</v>
      </c>
      <c r="C260" s="184" t="s">
        <v>500</v>
      </c>
      <c r="D260" s="185">
        <v>2.2957220000000005</v>
      </c>
      <c r="E260" s="186">
        <v>3.4423148148148144</v>
      </c>
      <c r="F260" s="327">
        <v>20009.048059617682</v>
      </c>
      <c r="G260" s="329">
        <v>20761.627073727683</v>
      </c>
      <c r="H260" s="329">
        <v>21514.206087837683</v>
      </c>
      <c r="I260" s="482">
        <v>22643.074609002688</v>
      </c>
      <c r="J260" s="329">
        <v>23923.557380885726</v>
      </c>
      <c r="K260" s="339">
        <v>25681.395703387527</v>
      </c>
      <c r="L260" s="340">
        <v>28099.040794365566</v>
      </c>
      <c r="M260" s="20"/>
    </row>
    <row r="261" spans="1:13">
      <c r="A261" s="10"/>
      <c r="B261" s="387" t="s">
        <v>501</v>
      </c>
      <c r="C261" s="184" t="s">
        <v>502</v>
      </c>
      <c r="D261" s="185">
        <v>2.262832</v>
      </c>
      <c r="E261" s="186">
        <v>3.3931388888888887</v>
      </c>
      <c r="F261" s="327">
        <v>19725.701334909158</v>
      </c>
      <c r="G261" s="329">
        <v>20467.529220246164</v>
      </c>
      <c r="H261" s="329">
        <v>21209.35710558316</v>
      </c>
      <c r="I261" s="482">
        <v>22322.098933588659</v>
      </c>
      <c r="J261" s="329">
        <v>23584.17979760054</v>
      </c>
      <c r="K261" s="339">
        <v>25316.775922575645</v>
      </c>
      <c r="L261" s="340">
        <v>27699.772212553027</v>
      </c>
      <c r="M261" s="5"/>
    </row>
    <row r="262" spans="1:13">
      <c r="A262" s="19"/>
      <c r="B262" s="387" t="s">
        <v>503</v>
      </c>
      <c r="C262" s="184" t="s">
        <v>504</v>
      </c>
      <c r="D262" s="185">
        <v>2.2299420000000003</v>
      </c>
      <c r="E262" s="186">
        <v>3.3439629629629626</v>
      </c>
      <c r="F262" s="327">
        <v>19442.354610200651</v>
      </c>
      <c r="G262" s="329">
        <v>20173.431366764649</v>
      </c>
      <c r="H262" s="329">
        <v>20904.508123328644</v>
      </c>
      <c r="I262" s="482">
        <v>22001.123258174641</v>
      </c>
      <c r="J262" s="329">
        <v>23244.802214315365</v>
      </c>
      <c r="K262" s="339">
        <v>24952.156141763764</v>
      </c>
      <c r="L262" s="340">
        <v>27300.503630740488</v>
      </c>
      <c r="M262" s="18"/>
    </row>
    <row r="263" spans="1:13" ht="15.75" thickBot="1">
      <c r="A263" s="4"/>
      <c r="B263" s="388" t="s">
        <v>505</v>
      </c>
      <c r="C263" s="192" t="s">
        <v>506</v>
      </c>
      <c r="D263" s="193">
        <v>2.1970520000000002</v>
      </c>
      <c r="E263" s="194">
        <v>3.2947870370370369</v>
      </c>
      <c r="F263" s="352">
        <v>19159.007885492127</v>
      </c>
      <c r="G263" s="353">
        <v>19879.333513283127</v>
      </c>
      <c r="H263" s="353">
        <v>20599.659141074124</v>
      </c>
      <c r="I263" s="488">
        <v>21680.147582760626</v>
      </c>
      <c r="J263" s="353">
        <v>22905.424631030182</v>
      </c>
      <c r="K263" s="354">
        <v>24587.536360951883</v>
      </c>
      <c r="L263" s="355">
        <v>26901.235048927949</v>
      </c>
      <c r="M263" s="18"/>
    </row>
    <row r="264" spans="1:13">
      <c r="A264" s="12"/>
      <c r="B264" s="385" t="s">
        <v>507</v>
      </c>
      <c r="C264" s="200" t="s">
        <v>508</v>
      </c>
      <c r="D264" s="201">
        <v>2.1641620000000001</v>
      </c>
      <c r="E264" s="202">
        <v>3.2456111111111108</v>
      </c>
      <c r="F264" s="347">
        <v>18520.873911274597</v>
      </c>
      <c r="G264" s="348">
        <v>18875.661160783602</v>
      </c>
      <c r="H264" s="348">
        <v>19585.235659801605</v>
      </c>
      <c r="I264" s="487">
        <v>20294.8101588196</v>
      </c>
      <c r="J264" s="348">
        <v>21004.384657837607</v>
      </c>
      <c r="K264" s="349">
        <v>22566.047047745</v>
      </c>
      <c r="L264" s="350">
        <v>24577.703829648999</v>
      </c>
      <c r="M264" s="11"/>
    </row>
    <row r="265" spans="1:13">
      <c r="A265" s="12"/>
      <c r="B265" s="387" t="s">
        <v>509</v>
      </c>
      <c r="C265" s="184" t="s">
        <v>510</v>
      </c>
      <c r="D265" s="185">
        <v>2.1312720000000005</v>
      </c>
      <c r="E265" s="186">
        <v>3.1964351851851851</v>
      </c>
      <c r="F265" s="327">
        <v>18242.902750952584</v>
      </c>
      <c r="G265" s="329">
        <v>18592.314436075081</v>
      </c>
      <c r="H265" s="329">
        <v>19291.137806320079</v>
      </c>
      <c r="I265" s="482">
        <v>19989.961176565081</v>
      </c>
      <c r="J265" s="329">
        <v>20688.784546810082</v>
      </c>
      <c r="K265" s="339">
        <v>22226.669464459825</v>
      </c>
      <c r="L265" s="340">
        <v>24207.708484450613</v>
      </c>
      <c r="M265" s="20"/>
    </row>
    <row r="266" spans="1:13">
      <c r="A266" s="10"/>
      <c r="B266" s="387" t="s">
        <v>511</v>
      </c>
      <c r="C266" s="184" t="s">
        <v>512</v>
      </c>
      <c r="D266" s="185">
        <v>2.098382</v>
      </c>
      <c r="E266" s="186">
        <v>3.1472592592592594</v>
      </c>
      <c r="F266" s="327">
        <v>17964.931590630564</v>
      </c>
      <c r="G266" s="329">
        <v>18308.967711366564</v>
      </c>
      <c r="H266" s="329">
        <v>18997.039952838561</v>
      </c>
      <c r="I266" s="482">
        <v>19685.112194310561</v>
      </c>
      <c r="J266" s="329">
        <v>20373.184435782568</v>
      </c>
      <c r="K266" s="339">
        <v>21887.291881174642</v>
      </c>
      <c r="L266" s="340">
        <v>23837.713139252246</v>
      </c>
      <c r="M266" s="11"/>
    </row>
    <row r="267" spans="1:13">
      <c r="A267" s="4"/>
      <c r="B267" s="387" t="s">
        <v>513</v>
      </c>
      <c r="C267" s="184" t="s">
        <v>514</v>
      </c>
      <c r="D267" s="185">
        <v>2.0654919999999999</v>
      </c>
      <c r="E267" s="186">
        <v>3.0980833333333329</v>
      </c>
      <c r="F267" s="327">
        <v>17686.960430308543</v>
      </c>
      <c r="G267" s="329">
        <v>18025.620986658043</v>
      </c>
      <c r="H267" s="329">
        <v>18702.942099357042</v>
      </c>
      <c r="I267" s="482">
        <v>19380.263212056045</v>
      </c>
      <c r="J267" s="329">
        <v>20057.58432475504</v>
      </c>
      <c r="K267" s="339">
        <v>21547.914297889463</v>
      </c>
      <c r="L267" s="340">
        <v>23467.71779405386</v>
      </c>
      <c r="M267" s="11"/>
    </row>
    <row r="268" spans="1:13">
      <c r="A268" s="4"/>
      <c r="B268" s="387" t="s">
        <v>515</v>
      </c>
      <c r="C268" s="184" t="s">
        <v>516</v>
      </c>
      <c r="D268" s="185">
        <v>2.0326020000000002</v>
      </c>
      <c r="E268" s="186">
        <v>3.0489074074074072</v>
      </c>
      <c r="F268" s="327">
        <v>17408.98926998652</v>
      </c>
      <c r="G268" s="329">
        <v>17742.274261949518</v>
      </c>
      <c r="H268" s="329">
        <v>18408.84424587552</v>
      </c>
      <c r="I268" s="482">
        <v>19075.414229801518</v>
      </c>
      <c r="J268" s="329">
        <v>19741.984213727523</v>
      </c>
      <c r="K268" s="339">
        <v>21208.536714604277</v>
      </c>
      <c r="L268" s="340">
        <v>23097.722448855486</v>
      </c>
      <c r="M268" s="20"/>
    </row>
    <row r="269" spans="1:13" ht="15.75" thickBot="1">
      <c r="A269" s="19"/>
      <c r="B269" s="388" t="s">
        <v>517</v>
      </c>
      <c r="C269" s="192" t="s">
        <v>518</v>
      </c>
      <c r="D269" s="193">
        <v>1.9997120000000002</v>
      </c>
      <c r="E269" s="194">
        <v>2.9997314814814811</v>
      </c>
      <c r="F269" s="352">
        <v>17131.018109664503</v>
      </c>
      <c r="G269" s="353">
        <v>17458.927537240997</v>
      </c>
      <c r="H269" s="353">
        <v>18114.746392394005</v>
      </c>
      <c r="I269" s="488">
        <v>18770.565247547001</v>
      </c>
      <c r="J269" s="353">
        <v>19426.384102700005</v>
      </c>
      <c r="K269" s="354">
        <v>20869.159131319102</v>
      </c>
      <c r="L269" s="355">
        <v>22727.727103657104</v>
      </c>
      <c r="M269" s="11"/>
    </row>
    <row r="270" spans="1:13">
      <c r="A270" s="12"/>
      <c r="B270" s="385" t="s">
        <v>519</v>
      </c>
      <c r="C270" s="200" t="s">
        <v>520</v>
      </c>
      <c r="D270" s="201">
        <v>1.9668220000000003</v>
      </c>
      <c r="E270" s="202">
        <v>2.9505555555555554</v>
      </c>
      <c r="F270" s="347">
        <v>16530.513086152481</v>
      </c>
      <c r="G270" s="348">
        <v>16853.046949342483</v>
      </c>
      <c r="H270" s="348">
        <v>17175.58081253248</v>
      </c>
      <c r="I270" s="487">
        <v>17820.648538912483</v>
      </c>
      <c r="J270" s="348">
        <v>18465.716265292482</v>
      </c>
      <c r="K270" s="349">
        <v>19110.783991672481</v>
      </c>
      <c r="L270" s="350">
        <v>20529.781548033923</v>
      </c>
      <c r="M270" s="5"/>
    </row>
    <row r="271" spans="1:13">
      <c r="A271" s="19"/>
      <c r="B271" s="387" t="s">
        <v>521</v>
      </c>
      <c r="C271" s="184" t="s">
        <v>522</v>
      </c>
      <c r="D271" s="185">
        <v>1.9339320000000002</v>
      </c>
      <c r="E271" s="186">
        <v>2.9013796296296297</v>
      </c>
      <c r="F271" s="327">
        <v>16257.917490216963</v>
      </c>
      <c r="G271" s="329">
        <v>16575.075789020466</v>
      </c>
      <c r="H271" s="329">
        <v>16892.234087823959</v>
      </c>
      <c r="I271" s="482">
        <v>17526.550685430964</v>
      </c>
      <c r="J271" s="329">
        <v>18160.867283037966</v>
      </c>
      <c r="K271" s="339">
        <v>18795.183880644963</v>
      </c>
      <c r="L271" s="340">
        <v>20190.403964748744</v>
      </c>
      <c r="M271" s="18"/>
    </row>
    <row r="272" spans="1:13">
      <c r="A272" s="19"/>
      <c r="B272" s="387" t="s">
        <v>523</v>
      </c>
      <c r="C272" s="184" t="s">
        <v>524</v>
      </c>
      <c r="D272" s="185">
        <v>1.9010420000000003</v>
      </c>
      <c r="E272" s="186">
        <v>2.8522037037037036</v>
      </c>
      <c r="F272" s="327">
        <v>15985.32189428144</v>
      </c>
      <c r="G272" s="329">
        <v>16297.104628698444</v>
      </c>
      <c r="H272" s="329">
        <v>16608.887363115446</v>
      </c>
      <c r="I272" s="482">
        <v>17232.452831949438</v>
      </c>
      <c r="J272" s="329">
        <v>17856.018300783446</v>
      </c>
      <c r="K272" s="339">
        <v>18479.583769617442</v>
      </c>
      <c r="L272" s="340">
        <v>19851.026381463562</v>
      </c>
      <c r="M272" s="18"/>
    </row>
    <row r="273" spans="1:13">
      <c r="A273" s="12"/>
      <c r="B273" s="387" t="s">
        <v>525</v>
      </c>
      <c r="C273" s="184" t="s">
        <v>526</v>
      </c>
      <c r="D273" s="185">
        <v>1.868152</v>
      </c>
      <c r="E273" s="186">
        <v>2.8030277777777779</v>
      </c>
      <c r="F273" s="327">
        <v>15712.726298345922</v>
      </c>
      <c r="G273" s="329">
        <v>16019.133468376423</v>
      </c>
      <c r="H273" s="329">
        <v>16325.540638406923</v>
      </c>
      <c r="I273" s="482">
        <v>16938.354978467927</v>
      </c>
      <c r="J273" s="329">
        <v>17551.169318528922</v>
      </c>
      <c r="K273" s="339">
        <v>18163.983658589925</v>
      </c>
      <c r="L273" s="340">
        <v>19511.648798178379</v>
      </c>
      <c r="M273" s="20"/>
    </row>
    <row r="274" spans="1:13">
      <c r="A274" s="19"/>
      <c r="B274" s="387" t="s">
        <v>527</v>
      </c>
      <c r="C274" s="184" t="s">
        <v>528</v>
      </c>
      <c r="D274" s="185">
        <v>1.8352620000000002</v>
      </c>
      <c r="E274" s="186">
        <v>2.7538518518518513</v>
      </c>
      <c r="F274" s="327">
        <v>15440.130702410403</v>
      </c>
      <c r="G274" s="329">
        <v>15741.162308054403</v>
      </c>
      <c r="H274" s="329">
        <v>16042.193913698402</v>
      </c>
      <c r="I274" s="482">
        <v>16644.257124986398</v>
      </c>
      <c r="J274" s="329">
        <v>17246.320336274399</v>
      </c>
      <c r="K274" s="339">
        <v>17848.383547562396</v>
      </c>
      <c r="L274" s="340">
        <v>19172.271214893208</v>
      </c>
      <c r="M274" s="11"/>
    </row>
    <row r="275" spans="1:13" ht="15.75" thickBot="1">
      <c r="A275" s="10"/>
      <c r="B275" s="388" t="s">
        <v>529</v>
      </c>
      <c r="C275" s="192" t="s">
        <v>530</v>
      </c>
      <c r="D275" s="193">
        <v>1.8023720000000001</v>
      </c>
      <c r="E275" s="194">
        <v>2.7046759259259257</v>
      </c>
      <c r="F275" s="352">
        <v>15167.535106474881</v>
      </c>
      <c r="G275" s="353">
        <v>15463.191147732383</v>
      </c>
      <c r="H275" s="353">
        <v>15758.847188989881</v>
      </c>
      <c r="I275" s="488">
        <v>16350.159271504883</v>
      </c>
      <c r="J275" s="353">
        <v>16941.471354019879</v>
      </c>
      <c r="K275" s="354">
        <v>17532.783436534883</v>
      </c>
      <c r="L275" s="355">
        <v>18832.893631608018</v>
      </c>
      <c r="M275" s="11"/>
    </row>
    <row r="276" spans="1:13">
      <c r="A276" s="4"/>
      <c r="B276" s="385" t="s">
        <v>531</v>
      </c>
      <c r="C276" s="200" t="s">
        <v>532</v>
      </c>
      <c r="D276" s="201">
        <v>1.7694820000000002</v>
      </c>
      <c r="E276" s="202">
        <v>2.6555</v>
      </c>
      <c r="F276" s="427">
        <v>14604.659033668362</v>
      </c>
      <c r="G276" s="348">
        <v>14894.939510539361</v>
      </c>
      <c r="H276" s="348">
        <v>15185.219987410364</v>
      </c>
      <c r="I276" s="487">
        <v>15475.500464281364</v>
      </c>
      <c r="J276" s="348">
        <v>15765.780941152361</v>
      </c>
      <c r="K276" s="349">
        <v>16346.341894894362</v>
      </c>
      <c r="L276" s="350">
        <v>17217.183325507365</v>
      </c>
      <c r="M276" s="20"/>
    </row>
    <row r="277" spans="1:13">
      <c r="A277" s="10"/>
      <c r="B277" s="387" t="s">
        <v>533</v>
      </c>
      <c r="C277" s="184" t="s">
        <v>534</v>
      </c>
      <c r="D277" s="185">
        <v>1.7365920000000001</v>
      </c>
      <c r="E277" s="186">
        <v>2.6063240740740738</v>
      </c>
      <c r="F277" s="376">
        <v>14337.439002119343</v>
      </c>
      <c r="G277" s="329">
        <v>14622.343914603838</v>
      </c>
      <c r="H277" s="329">
        <v>14907.248827088337</v>
      </c>
      <c r="I277" s="482">
        <v>15192.153739572841</v>
      </c>
      <c r="J277" s="329">
        <v>15477.05865205734</v>
      </c>
      <c r="K277" s="339">
        <v>16046.868477026343</v>
      </c>
      <c r="L277" s="340">
        <v>16901.583214479841</v>
      </c>
      <c r="M277" s="5"/>
    </row>
    <row r="278" spans="1:13">
      <c r="A278" s="10"/>
      <c r="B278" s="387" t="s">
        <v>535</v>
      </c>
      <c r="C278" s="184" t="s">
        <v>536</v>
      </c>
      <c r="D278" s="185">
        <v>1.703702</v>
      </c>
      <c r="E278" s="186">
        <v>2.5571481481481482</v>
      </c>
      <c r="F278" s="376">
        <v>14070.218970570322</v>
      </c>
      <c r="G278" s="329">
        <v>14349.748318668324</v>
      </c>
      <c r="H278" s="329">
        <v>14629.27766676632</v>
      </c>
      <c r="I278" s="482">
        <v>14908.807014864322</v>
      </c>
      <c r="J278" s="329">
        <v>15188.336362962322</v>
      </c>
      <c r="K278" s="339">
        <v>15747.39505915832</v>
      </c>
      <c r="L278" s="340">
        <v>16585.983103452323</v>
      </c>
      <c r="M278" s="18"/>
    </row>
    <row r="279" spans="1:13">
      <c r="A279" s="10"/>
      <c r="B279" s="387" t="s">
        <v>537</v>
      </c>
      <c r="C279" s="184" t="s">
        <v>538</v>
      </c>
      <c r="D279" s="185">
        <v>1.6708120000000002</v>
      </c>
      <c r="E279" s="186">
        <v>2.507972222222222</v>
      </c>
      <c r="F279" s="376">
        <v>13802.998939021305</v>
      </c>
      <c r="G279" s="329">
        <v>14077.152722732804</v>
      </c>
      <c r="H279" s="329">
        <v>14351.306506444304</v>
      </c>
      <c r="I279" s="482">
        <v>14625.460290155803</v>
      </c>
      <c r="J279" s="329">
        <v>14899.614073867306</v>
      </c>
      <c r="K279" s="339">
        <v>15447.921641290302</v>
      </c>
      <c r="L279" s="340">
        <v>16270.3829924248</v>
      </c>
      <c r="M279" s="21"/>
    </row>
    <row r="280" spans="1:13">
      <c r="A280" s="4"/>
      <c r="B280" s="387" t="s">
        <v>539</v>
      </c>
      <c r="C280" s="184" t="s">
        <v>540</v>
      </c>
      <c r="D280" s="185">
        <v>1.6379220000000003</v>
      </c>
      <c r="E280" s="186">
        <v>2.4587962962962964</v>
      </c>
      <c r="F280" s="376">
        <v>13535.778907472286</v>
      </c>
      <c r="G280" s="329">
        <v>13804.557126797283</v>
      </c>
      <c r="H280" s="329">
        <v>14073.335346122283</v>
      </c>
      <c r="I280" s="482">
        <v>14342.113565447284</v>
      </c>
      <c r="J280" s="329">
        <v>14610.891784772282</v>
      </c>
      <c r="K280" s="339">
        <v>15148.448223422283</v>
      </c>
      <c r="L280" s="340">
        <v>15954.782881397279</v>
      </c>
      <c r="M280" s="22"/>
    </row>
    <row r="281" spans="1:13" ht="15.75" thickBot="1">
      <c r="A281" s="12"/>
      <c r="B281" s="388" t="s">
        <v>541</v>
      </c>
      <c r="C281" s="192" t="s">
        <v>542</v>
      </c>
      <c r="D281" s="193">
        <v>1.605032</v>
      </c>
      <c r="E281" s="194">
        <v>2.4096203703703702</v>
      </c>
      <c r="F281" s="425">
        <v>13268.558875923261</v>
      </c>
      <c r="G281" s="353">
        <v>13531.961530861761</v>
      </c>
      <c r="H281" s="353">
        <v>13795.364185800257</v>
      </c>
      <c r="I281" s="488">
        <v>14058.766840738761</v>
      </c>
      <c r="J281" s="353">
        <v>14322.169495677261</v>
      </c>
      <c r="K281" s="354">
        <v>14848.97480555426</v>
      </c>
      <c r="L281" s="355">
        <v>15639.18277036976</v>
      </c>
      <c r="M281" s="23"/>
    </row>
    <row r="282" spans="1:13">
      <c r="A282" s="12"/>
      <c r="B282" s="385" t="s">
        <v>543</v>
      </c>
      <c r="C282" s="200" t="s">
        <v>544</v>
      </c>
      <c r="D282" s="201">
        <v>1.5721420000000002</v>
      </c>
      <c r="E282" s="202">
        <v>2.3604444444444441</v>
      </c>
      <c r="F282" s="427">
        <v>12485.28466327024</v>
      </c>
      <c r="G282" s="348">
        <v>12743.311753822243</v>
      </c>
      <c r="H282" s="348">
        <v>12743.311753822243</v>
      </c>
      <c r="I282" s="487">
        <v>13001.338844374244</v>
      </c>
      <c r="J282" s="348">
        <v>13259.365934926242</v>
      </c>
      <c r="K282" s="349">
        <v>13775.420116030238</v>
      </c>
      <c r="L282" s="350">
        <v>14291.474297134238</v>
      </c>
      <c r="M282" s="22"/>
    </row>
    <row r="283" spans="1:13">
      <c r="A283" s="10"/>
      <c r="B283" s="387" t="s">
        <v>545</v>
      </c>
      <c r="C283" s="184" t="s">
        <v>546</v>
      </c>
      <c r="D283" s="185">
        <v>1.5392520000000001</v>
      </c>
      <c r="E283" s="186">
        <v>2.3112685185185184</v>
      </c>
      <c r="F283" s="376">
        <v>12228.815760494221</v>
      </c>
      <c r="G283" s="329">
        <v>12481.467286659723</v>
      </c>
      <c r="H283" s="329">
        <v>12481.467286659723</v>
      </c>
      <c r="I283" s="482">
        <v>12734.118812825223</v>
      </c>
      <c r="J283" s="329">
        <v>12986.770338990722</v>
      </c>
      <c r="K283" s="339">
        <v>13492.073391321719</v>
      </c>
      <c r="L283" s="340">
        <v>13997.37644365272</v>
      </c>
      <c r="M283" s="24"/>
    </row>
    <row r="284" spans="1:13">
      <c r="A284" s="4"/>
      <c r="B284" s="387" t="s">
        <v>547</v>
      </c>
      <c r="C284" s="184" t="s">
        <v>548</v>
      </c>
      <c r="D284" s="185">
        <v>1.506362</v>
      </c>
      <c r="E284" s="186">
        <v>2.2620925925925923</v>
      </c>
      <c r="F284" s="376">
        <v>11972.346857718199</v>
      </c>
      <c r="G284" s="329">
        <v>12219.622819497201</v>
      </c>
      <c r="H284" s="329">
        <v>12219.622819497201</v>
      </c>
      <c r="I284" s="482">
        <v>12466.898781276199</v>
      </c>
      <c r="J284" s="329">
        <v>12714.174743055199</v>
      </c>
      <c r="K284" s="339">
        <v>13208.726666613198</v>
      </c>
      <c r="L284" s="340">
        <v>13703.2785901712</v>
      </c>
      <c r="M284" s="7"/>
    </row>
    <row r="285" spans="1:13">
      <c r="A285" s="4"/>
      <c r="B285" s="387" t="s">
        <v>549</v>
      </c>
      <c r="C285" s="184" t="s">
        <v>550</v>
      </c>
      <c r="D285" s="185">
        <v>1.4734720000000003</v>
      </c>
      <c r="E285" s="186">
        <v>2.2129166666666666</v>
      </c>
      <c r="F285" s="376">
        <v>11715.87795494218</v>
      </c>
      <c r="G285" s="329">
        <v>11957.778352334681</v>
      </c>
      <c r="H285" s="329">
        <v>11957.778352334681</v>
      </c>
      <c r="I285" s="482">
        <v>12199.67874972718</v>
      </c>
      <c r="J285" s="329">
        <v>12441.579147119681</v>
      </c>
      <c r="K285" s="339">
        <v>12925.379941904681</v>
      </c>
      <c r="L285" s="340">
        <v>13409.180736689683</v>
      </c>
      <c r="M285" s="9"/>
    </row>
    <row r="286" spans="1:13">
      <c r="A286" s="19"/>
      <c r="B286" s="387" t="s">
        <v>551</v>
      </c>
      <c r="C286" s="184" t="s">
        <v>552</v>
      </c>
      <c r="D286" s="185">
        <v>1.4405820000000003</v>
      </c>
      <c r="E286" s="186">
        <v>2.163740740740741</v>
      </c>
      <c r="F286" s="376">
        <v>11459.409052166162</v>
      </c>
      <c r="G286" s="329">
        <v>11695.933885172159</v>
      </c>
      <c r="H286" s="329">
        <v>11695.933885172159</v>
      </c>
      <c r="I286" s="482">
        <v>11932.458718178164</v>
      </c>
      <c r="J286" s="329">
        <v>12168.983551184163</v>
      </c>
      <c r="K286" s="339">
        <v>12642.033217196164</v>
      </c>
      <c r="L286" s="340">
        <v>13115.082883208162</v>
      </c>
      <c r="M286" s="11"/>
    </row>
    <row r="287" spans="1:13" ht="15.75" thickBot="1">
      <c r="A287" s="19"/>
      <c r="B287" s="388" t="s">
        <v>553</v>
      </c>
      <c r="C287" s="192" t="s">
        <v>554</v>
      </c>
      <c r="D287" s="193">
        <v>1.4076920000000002</v>
      </c>
      <c r="E287" s="194">
        <v>2.1145648148148144</v>
      </c>
      <c r="F287" s="425">
        <v>11202.940149390142</v>
      </c>
      <c r="G287" s="353">
        <v>11434.089418009638</v>
      </c>
      <c r="H287" s="353">
        <v>11434.089418009638</v>
      </c>
      <c r="I287" s="488">
        <v>11665.238686629142</v>
      </c>
      <c r="J287" s="353">
        <v>11896.387955248641</v>
      </c>
      <c r="K287" s="354">
        <v>12358.686492487639</v>
      </c>
      <c r="L287" s="355">
        <v>12820.98502972664</v>
      </c>
      <c r="M287" s="18"/>
    </row>
    <row r="288" spans="1:13">
      <c r="A288" s="12"/>
      <c r="B288" s="385" t="s">
        <v>555</v>
      </c>
      <c r="C288" s="200" t="s">
        <v>556</v>
      </c>
      <c r="D288" s="201">
        <v>1.3748020000000001</v>
      </c>
      <c r="E288" s="202">
        <v>2.0653888888888887</v>
      </c>
      <c r="F288" s="427">
        <v>10776.64197141238</v>
      </c>
      <c r="G288" s="348">
        <v>11002.415675645381</v>
      </c>
      <c r="H288" s="348">
        <v>11002.415675645381</v>
      </c>
      <c r="I288" s="487">
        <v>11228.189379878382</v>
      </c>
      <c r="J288" s="348">
        <v>11453.963084111381</v>
      </c>
      <c r="K288" s="349">
        <v>11679.736788344382</v>
      </c>
      <c r="L288" s="350">
        <v>11905.510492577385</v>
      </c>
      <c r="M288" s="5"/>
    </row>
    <row r="289" spans="1:13">
      <c r="A289" s="4"/>
      <c r="B289" s="387" t="s">
        <v>557</v>
      </c>
      <c r="C289" s="184" t="s">
        <v>558</v>
      </c>
      <c r="D289" s="185">
        <v>1.3419120000000002</v>
      </c>
      <c r="E289" s="186">
        <v>2.0162129629629626</v>
      </c>
      <c r="F289" s="376">
        <v>10525.548633022861</v>
      </c>
      <c r="G289" s="329">
        <v>10745.94677286936</v>
      </c>
      <c r="H289" s="329">
        <v>10745.94677286936</v>
      </c>
      <c r="I289" s="482">
        <v>10966.34491271586</v>
      </c>
      <c r="J289" s="329">
        <v>11186.743052562359</v>
      </c>
      <c r="K289" s="339">
        <v>11407.141192408861</v>
      </c>
      <c r="L289" s="340">
        <v>11627.539332255359</v>
      </c>
      <c r="M289" s="20"/>
    </row>
    <row r="290" spans="1:13">
      <c r="A290" s="19"/>
      <c r="B290" s="387" t="s">
        <v>559</v>
      </c>
      <c r="C290" s="184" t="s">
        <v>560</v>
      </c>
      <c r="D290" s="185">
        <v>1.3090220000000001</v>
      </c>
      <c r="E290" s="186">
        <v>1.9670370370370369</v>
      </c>
      <c r="F290" s="376">
        <v>10274.455294633344</v>
      </c>
      <c r="G290" s="329">
        <v>10489.477870093346</v>
      </c>
      <c r="H290" s="329">
        <v>10489.477870093346</v>
      </c>
      <c r="I290" s="482">
        <v>10704.500445553344</v>
      </c>
      <c r="J290" s="329">
        <v>10919.523021013343</v>
      </c>
      <c r="K290" s="339">
        <v>11134.545596473341</v>
      </c>
      <c r="L290" s="340">
        <v>11349.568171933342</v>
      </c>
      <c r="M290" s="11"/>
    </row>
    <row r="291" spans="1:13">
      <c r="A291" s="12"/>
      <c r="B291" s="387" t="s">
        <v>561</v>
      </c>
      <c r="C291" s="184" t="s">
        <v>562</v>
      </c>
      <c r="D291" s="185">
        <v>1.276132</v>
      </c>
      <c r="E291" s="186">
        <v>1.917861111111111</v>
      </c>
      <c r="F291" s="376">
        <v>10023.361956243818</v>
      </c>
      <c r="G291" s="329">
        <v>10233.008967317317</v>
      </c>
      <c r="H291" s="329">
        <v>10233.008967317317</v>
      </c>
      <c r="I291" s="482">
        <v>10442.655978390818</v>
      </c>
      <c r="J291" s="329">
        <v>10652.30298946432</v>
      </c>
      <c r="K291" s="339">
        <v>10861.950000537821</v>
      </c>
      <c r="L291" s="340">
        <v>11071.597011611319</v>
      </c>
      <c r="M291" s="11"/>
    </row>
    <row r="292" spans="1:13">
      <c r="A292" s="19"/>
      <c r="B292" s="387" t="s">
        <v>563</v>
      </c>
      <c r="C292" s="184" t="s">
        <v>564</v>
      </c>
      <c r="D292" s="185">
        <v>1.2432420000000002</v>
      </c>
      <c r="E292" s="186">
        <v>1.8686851851851849</v>
      </c>
      <c r="F292" s="376">
        <v>9772.2686178543008</v>
      </c>
      <c r="G292" s="329">
        <v>9976.5400645412992</v>
      </c>
      <c r="H292" s="329">
        <v>9976.5400645412992</v>
      </c>
      <c r="I292" s="482">
        <v>10180.811511228301</v>
      </c>
      <c r="J292" s="329">
        <v>10385.082957915301</v>
      </c>
      <c r="K292" s="339">
        <v>10589.3544046023</v>
      </c>
      <c r="L292" s="340">
        <v>10793.625851289302</v>
      </c>
      <c r="M292" s="20"/>
    </row>
    <row r="293" spans="1:13" ht="15.75" thickBot="1">
      <c r="A293" s="10"/>
      <c r="B293" s="388" t="s">
        <v>565</v>
      </c>
      <c r="C293" s="192" t="s">
        <v>566</v>
      </c>
      <c r="D293" s="193">
        <v>1.2103520000000001</v>
      </c>
      <c r="E293" s="194">
        <v>1.8195092592592592</v>
      </c>
      <c r="F293" s="425">
        <v>9521.1752794647819</v>
      </c>
      <c r="G293" s="353">
        <v>9720.0711617652814</v>
      </c>
      <c r="H293" s="353">
        <v>9720.0711617652814</v>
      </c>
      <c r="I293" s="488">
        <v>9918.967044065781</v>
      </c>
      <c r="J293" s="353">
        <v>10117.862926366282</v>
      </c>
      <c r="K293" s="354">
        <v>10316.758808666782</v>
      </c>
      <c r="L293" s="355">
        <v>10515.654690967282</v>
      </c>
      <c r="M293" s="5"/>
    </row>
    <row r="294" spans="1:13">
      <c r="A294" s="4"/>
      <c r="B294" s="385" t="s">
        <v>567</v>
      </c>
      <c r="C294" s="200" t="s">
        <v>568</v>
      </c>
      <c r="D294" s="201">
        <v>1.177462</v>
      </c>
      <c r="E294" s="202">
        <v>1.7703333333333333</v>
      </c>
      <c r="F294" s="427">
        <v>9270.0819410752592</v>
      </c>
      <c r="G294" s="348">
        <v>9270.0819410752592</v>
      </c>
      <c r="H294" s="348">
        <v>9270.0819410752592</v>
      </c>
      <c r="I294" s="487">
        <v>9463.60225898926</v>
      </c>
      <c r="J294" s="348">
        <v>9463.60225898926</v>
      </c>
      <c r="K294" s="349">
        <v>9657.122576903259</v>
      </c>
      <c r="L294" s="350">
        <v>9850.6428948172579</v>
      </c>
      <c r="M294" s="18"/>
    </row>
    <row r="295" spans="1:13">
      <c r="A295" s="19"/>
      <c r="B295" s="387" t="s">
        <v>569</v>
      </c>
      <c r="C295" s="184" t="s">
        <v>570</v>
      </c>
      <c r="D295" s="185">
        <v>1.1445720000000001</v>
      </c>
      <c r="E295" s="186">
        <v>1.7211574074074072</v>
      </c>
      <c r="F295" s="376">
        <v>9018.9886026857403</v>
      </c>
      <c r="G295" s="329">
        <v>9018.9886026857403</v>
      </c>
      <c r="H295" s="329">
        <v>9018.9886026857403</v>
      </c>
      <c r="I295" s="482">
        <v>9207.1333562132422</v>
      </c>
      <c r="J295" s="329">
        <v>9207.1333562132422</v>
      </c>
      <c r="K295" s="339">
        <v>9395.2781097407405</v>
      </c>
      <c r="L295" s="340">
        <v>9583.4228632682407</v>
      </c>
      <c r="M295" s="20"/>
    </row>
    <row r="296" spans="1:13">
      <c r="A296" s="4"/>
      <c r="B296" s="387" t="s">
        <v>571</v>
      </c>
      <c r="C296" s="184" t="s">
        <v>572</v>
      </c>
      <c r="D296" s="185">
        <v>1.1116820000000001</v>
      </c>
      <c r="E296" s="186">
        <v>1.6719814814814813</v>
      </c>
      <c r="F296" s="376">
        <v>8767.8952642962231</v>
      </c>
      <c r="G296" s="329">
        <v>8767.8952642962231</v>
      </c>
      <c r="H296" s="329">
        <v>8767.8952642962231</v>
      </c>
      <c r="I296" s="482">
        <v>8950.6644534372244</v>
      </c>
      <c r="J296" s="329">
        <v>8950.6644534372244</v>
      </c>
      <c r="K296" s="339">
        <v>9133.4336425782221</v>
      </c>
      <c r="L296" s="340">
        <v>9316.2028317192235</v>
      </c>
      <c r="M296" s="5"/>
    </row>
    <row r="297" spans="1:13">
      <c r="A297" s="10"/>
      <c r="B297" s="387" t="s">
        <v>573</v>
      </c>
      <c r="C297" s="184" t="s">
        <v>574</v>
      </c>
      <c r="D297" s="185">
        <v>1.078792</v>
      </c>
      <c r="E297" s="186">
        <v>1.6228055555555554</v>
      </c>
      <c r="F297" s="376">
        <v>8516.8019259066987</v>
      </c>
      <c r="G297" s="329">
        <v>8516.8019259066987</v>
      </c>
      <c r="H297" s="329">
        <v>8516.8019259066987</v>
      </c>
      <c r="I297" s="482">
        <v>8694.195550661203</v>
      </c>
      <c r="J297" s="329">
        <v>8694.195550661203</v>
      </c>
      <c r="K297" s="339">
        <v>8871.5891754157037</v>
      </c>
      <c r="L297" s="340">
        <v>9048.9828001702008</v>
      </c>
      <c r="M297" s="5"/>
    </row>
    <row r="298" spans="1:13">
      <c r="A298" s="12"/>
      <c r="B298" s="387" t="s">
        <v>575</v>
      </c>
      <c r="C298" s="184" t="s">
        <v>576</v>
      </c>
      <c r="D298" s="185">
        <v>1.0459020000000001</v>
      </c>
      <c r="E298" s="186">
        <v>1.5736296296296297</v>
      </c>
      <c r="F298" s="376">
        <v>8265.7085875171797</v>
      </c>
      <c r="G298" s="329">
        <v>8265.7085875171797</v>
      </c>
      <c r="H298" s="329">
        <v>8265.7085875171797</v>
      </c>
      <c r="I298" s="482">
        <v>8437.726647885178</v>
      </c>
      <c r="J298" s="329">
        <v>8437.726647885178</v>
      </c>
      <c r="K298" s="339">
        <v>8609.744708253178</v>
      </c>
      <c r="L298" s="340">
        <v>8781.7627686211817</v>
      </c>
      <c r="M298" s="5"/>
    </row>
    <row r="299" spans="1:13" ht="15.75" thickBot="1">
      <c r="A299" s="19"/>
      <c r="B299" s="388" t="s">
        <v>577</v>
      </c>
      <c r="C299" s="192" t="s">
        <v>578</v>
      </c>
      <c r="D299" s="193">
        <v>1.013012</v>
      </c>
      <c r="E299" s="194">
        <v>1.5244537037037036</v>
      </c>
      <c r="F299" s="425">
        <v>8014.6152491276607</v>
      </c>
      <c r="G299" s="353">
        <v>8014.6152491276607</v>
      </c>
      <c r="H299" s="353">
        <v>8014.6152491276607</v>
      </c>
      <c r="I299" s="488">
        <v>8181.2577451091602</v>
      </c>
      <c r="J299" s="353">
        <v>8181.2577451091602</v>
      </c>
      <c r="K299" s="354">
        <v>8347.9002410906633</v>
      </c>
      <c r="L299" s="355">
        <v>8514.5427370721609</v>
      </c>
      <c r="M299" s="18"/>
    </row>
    <row r="300" spans="1:13">
      <c r="A300" s="19"/>
      <c r="B300" s="385" t="s">
        <v>579</v>
      </c>
      <c r="C300" s="200" t="s">
        <v>580</v>
      </c>
      <c r="D300" s="201">
        <v>0.98012200000000016</v>
      </c>
      <c r="E300" s="202">
        <v>1.4752777777777777</v>
      </c>
      <c r="F300" s="435">
        <v>7763.5219107381408</v>
      </c>
      <c r="G300" s="349">
        <v>7763.5219107381408</v>
      </c>
      <c r="H300" s="349">
        <v>7763.5219107381408</v>
      </c>
      <c r="I300" s="494">
        <v>7763.5219107381408</v>
      </c>
      <c r="J300" s="349">
        <v>7763.5219107381408</v>
      </c>
      <c r="K300" s="349">
        <v>7924.7888423331415</v>
      </c>
      <c r="L300" s="350">
        <v>7924.7888423331415</v>
      </c>
      <c r="M300" s="20"/>
    </row>
    <row r="301" spans="1:13">
      <c r="A301" s="12"/>
      <c r="B301" s="387" t="s">
        <v>581</v>
      </c>
      <c r="C301" s="246" t="s">
        <v>582</v>
      </c>
      <c r="D301" s="185">
        <v>0.94723200000000007</v>
      </c>
      <c r="E301" s="186">
        <v>1.4261018518518518</v>
      </c>
      <c r="F301" s="436">
        <v>7512.42857234862</v>
      </c>
      <c r="G301" s="339">
        <v>7512.42857234862</v>
      </c>
      <c r="H301" s="339">
        <v>7512.42857234862</v>
      </c>
      <c r="I301" s="495">
        <v>7512.42857234862</v>
      </c>
      <c r="J301" s="339">
        <v>7512.42857234862</v>
      </c>
      <c r="K301" s="339">
        <v>7668.3199395571228</v>
      </c>
      <c r="L301" s="340">
        <v>7668.3199395571228</v>
      </c>
      <c r="M301" s="20"/>
    </row>
    <row r="302" spans="1:13">
      <c r="A302" s="10"/>
      <c r="B302" s="387" t="s">
        <v>583</v>
      </c>
      <c r="C302" s="246" t="s">
        <v>584</v>
      </c>
      <c r="D302" s="185">
        <v>0.9143420000000001</v>
      </c>
      <c r="E302" s="186">
        <v>1.3769259259259257</v>
      </c>
      <c r="F302" s="436">
        <v>7261.3352339591011</v>
      </c>
      <c r="G302" s="339">
        <v>7261.3352339591011</v>
      </c>
      <c r="H302" s="339">
        <v>7261.3352339591011</v>
      </c>
      <c r="I302" s="495">
        <v>7261.3352339591011</v>
      </c>
      <c r="J302" s="339">
        <v>7261.3352339591011</v>
      </c>
      <c r="K302" s="339">
        <v>7411.8510367811014</v>
      </c>
      <c r="L302" s="340">
        <v>7411.8510367811014</v>
      </c>
      <c r="M302" s="5"/>
    </row>
    <row r="303" spans="1:13">
      <c r="A303" s="4"/>
      <c r="B303" s="387" t="s">
        <v>585</v>
      </c>
      <c r="C303" s="246" t="s">
        <v>586</v>
      </c>
      <c r="D303" s="185">
        <v>0.88145200000000012</v>
      </c>
      <c r="E303" s="186">
        <v>1.32775</v>
      </c>
      <c r="F303" s="436">
        <v>7010.2418955695812</v>
      </c>
      <c r="G303" s="339">
        <v>7010.2418955695812</v>
      </c>
      <c r="H303" s="339">
        <v>7010.2418955695812</v>
      </c>
      <c r="I303" s="495">
        <v>7010.2418955695812</v>
      </c>
      <c r="J303" s="339">
        <v>7010.2418955695812</v>
      </c>
      <c r="K303" s="339">
        <v>7155.3821340050799</v>
      </c>
      <c r="L303" s="340">
        <v>7155.3821340050799</v>
      </c>
      <c r="M303" s="18"/>
    </row>
    <row r="304" spans="1:13">
      <c r="A304" s="12"/>
      <c r="B304" s="387" t="s">
        <v>587</v>
      </c>
      <c r="C304" s="246" t="s">
        <v>588</v>
      </c>
      <c r="D304" s="185">
        <v>0.84856200000000015</v>
      </c>
      <c r="E304" s="186">
        <v>1.2785740740740741</v>
      </c>
      <c r="F304" s="436">
        <v>6759.1485571800613</v>
      </c>
      <c r="G304" s="339">
        <v>6759.1485571800613</v>
      </c>
      <c r="H304" s="339">
        <v>6759.1485571800613</v>
      </c>
      <c r="I304" s="495">
        <v>6759.1485571800613</v>
      </c>
      <c r="J304" s="339">
        <v>6759.1485571800613</v>
      </c>
      <c r="K304" s="339">
        <v>6898.9132312290612</v>
      </c>
      <c r="L304" s="340">
        <v>6898.9132312290612</v>
      </c>
      <c r="M304" s="18"/>
    </row>
    <row r="305" spans="1:13" ht="15.75" thickBot="1">
      <c r="A305" s="10"/>
      <c r="B305" s="409" t="s">
        <v>589</v>
      </c>
      <c r="C305" s="246" t="s">
        <v>590</v>
      </c>
      <c r="D305" s="247">
        <v>0.81567200000000006</v>
      </c>
      <c r="E305" s="248">
        <v>1.2293981481481482</v>
      </c>
      <c r="F305" s="440">
        <v>6508.0552187905414</v>
      </c>
      <c r="G305" s="345">
        <v>6508.0552187905414</v>
      </c>
      <c r="H305" s="345">
        <v>6508.0552187905414</v>
      </c>
      <c r="I305" s="496">
        <v>6508.0552187905414</v>
      </c>
      <c r="J305" s="345">
        <v>6508.0552187905414</v>
      </c>
      <c r="K305" s="344">
        <v>6642.4443284530407</v>
      </c>
      <c r="L305" s="346">
        <v>6642.4443284530407</v>
      </c>
      <c r="M305" s="11"/>
    </row>
    <row r="306" spans="1:13">
      <c r="A306" s="19"/>
      <c r="B306" s="385" t="s">
        <v>591</v>
      </c>
      <c r="C306" s="200" t="s">
        <v>592</v>
      </c>
      <c r="D306" s="201">
        <v>0.78278199999999998</v>
      </c>
      <c r="E306" s="202">
        <v>1.1802222222222221</v>
      </c>
      <c r="F306" s="412">
        <v>6256.9618804010206</v>
      </c>
      <c r="G306" s="307">
        <v>6256.9618804010206</v>
      </c>
      <c r="H306" s="307">
        <v>6256.9618804010206</v>
      </c>
      <c r="I306" s="475">
        <v>6256.9618804010206</v>
      </c>
      <c r="J306" s="307">
        <v>6256.9618804010206</v>
      </c>
      <c r="K306" s="307">
        <v>6256.9618804010206</v>
      </c>
      <c r="L306" s="468">
        <v>6256.9618804010206</v>
      </c>
      <c r="M306" s="20"/>
    </row>
    <row r="307" spans="1:13">
      <c r="A307" s="10"/>
      <c r="B307" s="387" t="s">
        <v>593</v>
      </c>
      <c r="C307" s="184" t="s">
        <v>594</v>
      </c>
      <c r="D307" s="185">
        <v>0.749892</v>
      </c>
      <c r="E307" s="186">
        <v>1.1310462962962962</v>
      </c>
      <c r="F307" s="399">
        <v>6005.8685420115007</v>
      </c>
      <c r="G307" s="351">
        <v>6005.8685420115007</v>
      </c>
      <c r="H307" s="351">
        <v>6005.8685420115007</v>
      </c>
      <c r="I307" s="486">
        <v>6005.8685420115007</v>
      </c>
      <c r="J307" s="351">
        <v>6005.8685420115007</v>
      </c>
      <c r="K307" s="351">
        <v>6005.8685420115007</v>
      </c>
      <c r="L307" s="469">
        <v>6005.8685420115007</v>
      </c>
      <c r="M307" s="11"/>
    </row>
    <row r="308" spans="1:13">
      <c r="A308" s="4"/>
      <c r="B308" s="387" t="s">
        <v>595</v>
      </c>
      <c r="C308" s="184" t="s">
        <v>596</v>
      </c>
      <c r="D308" s="185">
        <v>0.71700200000000014</v>
      </c>
      <c r="E308" s="186">
        <v>1.0818703703703705</v>
      </c>
      <c r="F308" s="399">
        <v>5754.7752036219827</v>
      </c>
      <c r="G308" s="351">
        <v>5754.7752036219827</v>
      </c>
      <c r="H308" s="351">
        <v>5754.7752036219827</v>
      </c>
      <c r="I308" s="486">
        <v>5754.7752036219827</v>
      </c>
      <c r="J308" s="351">
        <v>5754.7752036219827</v>
      </c>
      <c r="K308" s="351">
        <v>5754.7752036219827</v>
      </c>
      <c r="L308" s="469">
        <v>5754.7752036219827</v>
      </c>
      <c r="M308" s="11"/>
    </row>
    <row r="309" spans="1:13">
      <c r="A309" s="12"/>
      <c r="B309" s="387" t="s">
        <v>597</v>
      </c>
      <c r="C309" s="184" t="s">
        <v>598</v>
      </c>
      <c r="D309" s="185">
        <v>0.68411200000000005</v>
      </c>
      <c r="E309" s="186">
        <v>1.0326944444444444</v>
      </c>
      <c r="F309" s="399">
        <v>5503.68186523246</v>
      </c>
      <c r="G309" s="351">
        <v>5503.68186523246</v>
      </c>
      <c r="H309" s="351">
        <v>5503.68186523246</v>
      </c>
      <c r="I309" s="486">
        <v>5503.68186523246</v>
      </c>
      <c r="J309" s="351">
        <v>5503.68186523246</v>
      </c>
      <c r="K309" s="351">
        <v>5503.68186523246</v>
      </c>
      <c r="L309" s="469">
        <v>5503.68186523246</v>
      </c>
      <c r="M309" s="18"/>
    </row>
    <row r="310" spans="1:13">
      <c r="A310" s="12"/>
      <c r="B310" s="387" t="s">
        <v>599</v>
      </c>
      <c r="C310" s="184" t="s">
        <v>600</v>
      </c>
      <c r="D310" s="185">
        <v>0.65122200000000008</v>
      </c>
      <c r="E310" s="186">
        <v>0.98351851851851846</v>
      </c>
      <c r="F310" s="399">
        <v>5252.5885268429402</v>
      </c>
      <c r="G310" s="351">
        <v>5252.5885268429402</v>
      </c>
      <c r="H310" s="351">
        <v>5252.5885268429402</v>
      </c>
      <c r="I310" s="486">
        <v>5252.5885268429402</v>
      </c>
      <c r="J310" s="351">
        <v>5252.5885268429402</v>
      </c>
      <c r="K310" s="351">
        <v>5252.5885268429402</v>
      </c>
      <c r="L310" s="469">
        <v>5252.5885268429402</v>
      </c>
      <c r="M310" s="18"/>
    </row>
    <row r="311" spans="1:13" ht="15.75" thickBot="1">
      <c r="A311" s="10"/>
      <c r="B311" s="388" t="s">
        <v>601</v>
      </c>
      <c r="C311" s="192" t="s">
        <v>602</v>
      </c>
      <c r="D311" s="193">
        <v>0.61833199999999999</v>
      </c>
      <c r="E311" s="194">
        <v>0.93434259259259245</v>
      </c>
      <c r="F311" s="404">
        <v>5001.4951884534212</v>
      </c>
      <c r="G311" s="320">
        <v>5001.4951884534212</v>
      </c>
      <c r="H311" s="320">
        <v>5001.4951884534212</v>
      </c>
      <c r="I311" s="503">
        <v>5001.4951884534212</v>
      </c>
      <c r="J311" s="320">
        <v>5001.4951884534212</v>
      </c>
      <c r="K311" s="320">
        <v>5001.4951884534212</v>
      </c>
      <c r="L311" s="470">
        <v>5001.4951884534212</v>
      </c>
      <c r="M311" s="21"/>
    </row>
    <row r="312" spans="1:13">
      <c r="A312" s="4"/>
      <c r="B312" s="408" t="s">
        <v>603</v>
      </c>
      <c r="C312" s="176" t="s">
        <v>604</v>
      </c>
      <c r="D312" s="177">
        <v>0.58544200000000002</v>
      </c>
      <c r="E312" s="178">
        <v>0.88516666666666666</v>
      </c>
      <c r="F312" s="471">
        <v>4750.4018500638995</v>
      </c>
      <c r="G312" s="313">
        <v>4750.4018500638995</v>
      </c>
      <c r="H312" s="313">
        <v>4750.4018500638995</v>
      </c>
      <c r="I312" s="485">
        <v>4750.4018500638995</v>
      </c>
      <c r="J312" s="313">
        <v>4750.4018500638995</v>
      </c>
      <c r="K312" s="313">
        <v>4750.4018500638995</v>
      </c>
      <c r="L312" s="402">
        <v>4750.4018500638995</v>
      </c>
      <c r="M312" s="22"/>
    </row>
    <row r="313" spans="1:13">
      <c r="A313" s="4"/>
      <c r="B313" s="387" t="s">
        <v>605</v>
      </c>
      <c r="C313" s="184" t="s">
        <v>606</v>
      </c>
      <c r="D313" s="185">
        <v>0.55255200000000004</v>
      </c>
      <c r="E313" s="186">
        <v>0.83599074074074065</v>
      </c>
      <c r="F313" s="399">
        <v>4499.3085116743814</v>
      </c>
      <c r="G313" s="351">
        <v>4499.3085116743814</v>
      </c>
      <c r="H313" s="351">
        <v>4499.3085116743814</v>
      </c>
      <c r="I313" s="486">
        <v>4499.3085116743814</v>
      </c>
      <c r="J313" s="351">
        <v>4499.3085116743814</v>
      </c>
      <c r="K313" s="351">
        <v>4499.3085116743814</v>
      </c>
      <c r="L313" s="469">
        <v>4499.3085116743814</v>
      </c>
      <c r="M313" s="23"/>
    </row>
    <row r="314" spans="1:13" ht="15.75" thickBot="1">
      <c r="A314" s="19"/>
      <c r="B314" s="409" t="s">
        <v>607</v>
      </c>
      <c r="C314" s="246" t="s">
        <v>608</v>
      </c>
      <c r="D314" s="247">
        <v>0.51966200000000007</v>
      </c>
      <c r="E314" s="248">
        <v>0.78681481481481486</v>
      </c>
      <c r="F314" s="472">
        <v>4248.2151732848597</v>
      </c>
      <c r="G314" s="473">
        <v>4248.2151732848597</v>
      </c>
      <c r="H314" s="473">
        <v>4248.2151732848597</v>
      </c>
      <c r="I314" s="504">
        <v>4248.2151732848597</v>
      </c>
      <c r="J314" s="473">
        <v>4248.2151732848597</v>
      </c>
      <c r="K314" s="473">
        <v>4248.2151732848597</v>
      </c>
      <c r="L314" s="474">
        <v>4248.2151732848597</v>
      </c>
      <c r="M314" s="22"/>
    </row>
    <row r="315" spans="1:13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C587" sheet="1" objects="1" scenarios="1"/>
  <mergeCells count="16">
    <mergeCell ref="F6:L6"/>
    <mergeCell ref="B2:D2"/>
    <mergeCell ref="H2:L3"/>
    <mergeCell ref="B3:D3"/>
    <mergeCell ref="H4:L4"/>
    <mergeCell ref="H5:L5"/>
    <mergeCell ref="B15:L15"/>
    <mergeCell ref="B115:L115"/>
    <mergeCell ref="B215:L215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8" fitToHeight="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27"/>
  <sheetViews>
    <sheetView workbookViewId="0">
      <selection activeCell="P30" sqref="P30"/>
    </sheetView>
  </sheetViews>
  <sheetFormatPr defaultRowHeight="15"/>
  <cols>
    <col min="1" max="1" width="1.14062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7109375" customWidth="1"/>
    <col min="15" max="15" width="10.5703125" style="707" bestFit="1" customWidth="1"/>
    <col min="16" max="21" width="9.140625" style="707"/>
  </cols>
  <sheetData>
    <row r="1" spans="1:15" ht="6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5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74"/>
    </row>
    <row r="3" spans="1:15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75"/>
    </row>
    <row r="4" spans="1:15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75"/>
    </row>
    <row r="5" spans="1:15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78"/>
    </row>
    <row r="6" spans="1:15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79"/>
    </row>
    <row r="7" spans="1:15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5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5" ht="16.5" thickBot="1">
      <c r="A9" s="4"/>
      <c r="B9" s="811" t="s">
        <v>1341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5"/>
    </row>
    <row r="10" spans="1:15" ht="27" customHeight="1" thickBot="1">
      <c r="A10" s="4"/>
      <c r="B10" s="814" t="s">
        <v>1339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5"/>
    </row>
    <row r="11" spans="1:15">
      <c r="A11" s="6"/>
      <c r="B11" s="817" t="s">
        <v>0</v>
      </c>
      <c r="C11" s="817" t="s">
        <v>1</v>
      </c>
      <c r="D11" s="817" t="s">
        <v>2</v>
      </c>
      <c r="E11" s="822" t="s">
        <v>3</v>
      </c>
      <c r="F11" s="825" t="s">
        <v>4</v>
      </c>
      <c r="G11" s="826"/>
      <c r="H11" s="826"/>
      <c r="I11" s="826"/>
      <c r="J11" s="826"/>
      <c r="K11" s="826"/>
      <c r="L11" s="827"/>
      <c r="M11" s="7"/>
    </row>
    <row r="12" spans="1:15">
      <c r="A12" s="8"/>
      <c r="B12" s="818"/>
      <c r="C12" s="818"/>
      <c r="D12" s="818"/>
      <c r="E12" s="823"/>
      <c r="F12" s="828"/>
      <c r="G12" s="829"/>
      <c r="H12" s="829"/>
      <c r="I12" s="829"/>
      <c r="J12" s="829"/>
      <c r="K12" s="829"/>
      <c r="L12" s="830"/>
      <c r="M12" s="9"/>
    </row>
    <row r="13" spans="1:15" ht="15.75" thickBot="1">
      <c r="A13" s="10"/>
      <c r="B13" s="818"/>
      <c r="C13" s="818"/>
      <c r="D13" s="818"/>
      <c r="E13" s="823"/>
      <c r="F13" s="831"/>
      <c r="G13" s="832"/>
      <c r="H13" s="832"/>
      <c r="I13" s="832"/>
      <c r="J13" s="832"/>
      <c r="K13" s="832"/>
      <c r="L13" s="833"/>
      <c r="M13" s="11"/>
    </row>
    <row r="14" spans="1:15" ht="23.25" thickBot="1">
      <c r="A14" s="12"/>
      <c r="B14" s="819"/>
      <c r="C14" s="819"/>
      <c r="D14" s="819"/>
      <c r="E14" s="824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5" ht="15.75" thickBot="1">
      <c r="A15" s="4"/>
      <c r="B15" s="836" t="s">
        <v>909</v>
      </c>
      <c r="C15" s="837"/>
      <c r="D15" s="837"/>
      <c r="E15" s="837"/>
      <c r="F15" s="837"/>
      <c r="G15" s="837"/>
      <c r="H15" s="837"/>
      <c r="I15" s="837"/>
      <c r="J15" s="837"/>
      <c r="K15" s="837"/>
      <c r="L15" s="838"/>
      <c r="M15" s="20"/>
    </row>
    <row r="16" spans="1:15">
      <c r="A16" s="10"/>
      <c r="B16" s="505" t="s">
        <v>910</v>
      </c>
      <c r="C16" s="200" t="s">
        <v>911</v>
      </c>
      <c r="D16" s="506">
        <v>3.8</v>
      </c>
      <c r="E16" s="507">
        <v>5052</v>
      </c>
      <c r="F16" s="374">
        <v>42014.668159755849</v>
      </c>
      <c r="G16" s="336">
        <v>45407.589931270719</v>
      </c>
      <c r="H16" s="336"/>
      <c r="I16" s="481"/>
      <c r="J16" s="336"/>
      <c r="K16" s="531"/>
      <c r="L16" s="532"/>
      <c r="M16" s="11"/>
      <c r="O16" s="705"/>
    </row>
    <row r="17" spans="1:15">
      <c r="A17" s="12"/>
      <c r="B17" s="508" t="s">
        <v>912</v>
      </c>
      <c r="C17" s="176" t="s">
        <v>913</v>
      </c>
      <c r="D17" s="509">
        <v>3.77</v>
      </c>
      <c r="E17" s="510">
        <v>5.0121157894736843</v>
      </c>
      <c r="F17" s="422">
        <v>41717.279144719927</v>
      </c>
      <c r="G17" s="325">
        <v>45084.604670053362</v>
      </c>
      <c r="H17" s="325"/>
      <c r="I17" s="483"/>
      <c r="J17" s="325"/>
      <c r="K17" s="679"/>
      <c r="L17" s="680"/>
      <c r="M17" s="11"/>
      <c r="O17" s="705"/>
    </row>
    <row r="18" spans="1:15">
      <c r="A18" s="10"/>
      <c r="B18" s="508" t="s">
        <v>914</v>
      </c>
      <c r="C18" s="176" t="s">
        <v>915</v>
      </c>
      <c r="D18" s="509">
        <v>3.74</v>
      </c>
      <c r="E18" s="510">
        <v>4.972231578947369</v>
      </c>
      <c r="F18" s="422">
        <v>41355.036010698088</v>
      </c>
      <c r="G18" s="325">
        <v>44692.846116316665</v>
      </c>
      <c r="H18" s="325"/>
      <c r="I18" s="483"/>
      <c r="J18" s="325"/>
      <c r="K18" s="679"/>
      <c r="L18" s="680"/>
      <c r="M18" s="20"/>
      <c r="O18" s="705"/>
    </row>
    <row r="19" spans="1:15">
      <c r="A19" s="12"/>
      <c r="B19" s="508" t="s">
        <v>916</v>
      </c>
      <c r="C19" s="176" t="s">
        <v>917</v>
      </c>
      <c r="D19" s="509">
        <v>3.7</v>
      </c>
      <c r="E19" s="510">
        <v>4.919052631578948</v>
      </c>
      <c r="F19" s="422">
        <v>40960.441812676247</v>
      </c>
      <c r="G19" s="325">
        <v>44268.736498579929</v>
      </c>
      <c r="H19" s="325"/>
      <c r="I19" s="483"/>
      <c r="J19" s="325"/>
      <c r="K19" s="679"/>
      <c r="L19" s="680"/>
      <c r="M19" s="5"/>
      <c r="O19" s="705"/>
    </row>
    <row r="20" spans="1:15">
      <c r="A20" s="12"/>
      <c r="B20" s="508" t="s">
        <v>918</v>
      </c>
      <c r="C20" s="176" t="s">
        <v>919</v>
      </c>
      <c r="D20" s="509">
        <v>3.67</v>
      </c>
      <c r="E20" s="510">
        <v>4.8791684210526318</v>
      </c>
      <c r="F20" s="422">
        <v>40598.198678654408</v>
      </c>
      <c r="G20" s="325">
        <v>43876.977944843216</v>
      </c>
      <c r="H20" s="325"/>
      <c r="I20" s="483"/>
      <c r="J20" s="325"/>
      <c r="K20" s="679"/>
      <c r="L20" s="680"/>
      <c r="M20" s="18"/>
      <c r="O20" s="705"/>
    </row>
    <row r="21" spans="1:15" ht="15.75" thickBot="1">
      <c r="A21" s="19"/>
      <c r="B21" s="511" t="s">
        <v>920</v>
      </c>
      <c r="C21" s="403" t="s">
        <v>921</v>
      </c>
      <c r="D21" s="512">
        <v>3.64</v>
      </c>
      <c r="E21" s="513">
        <v>4.8392842105263156</v>
      </c>
      <c r="F21" s="514">
        <v>40300.809663618486</v>
      </c>
      <c r="G21" s="515">
        <v>43553.992683625846</v>
      </c>
      <c r="H21" s="515"/>
      <c r="I21" s="543"/>
      <c r="J21" s="515"/>
      <c r="K21" s="681"/>
      <c r="L21" s="682"/>
      <c r="M21" s="21"/>
      <c r="O21" s="705"/>
    </row>
    <row r="22" spans="1:15">
      <c r="A22" s="4"/>
      <c r="B22" s="505" t="s">
        <v>922</v>
      </c>
      <c r="C22" s="200" t="s">
        <v>923</v>
      </c>
      <c r="D22" s="506">
        <v>3.61</v>
      </c>
      <c r="E22" s="507">
        <v>4800</v>
      </c>
      <c r="F22" s="427">
        <v>37202.497175671051</v>
      </c>
      <c r="G22" s="348">
        <v>40291.480028011043</v>
      </c>
      <c r="H22" s="348">
        <v>44397.827270825132</v>
      </c>
      <c r="I22" s="487"/>
      <c r="J22" s="348"/>
      <c r="K22" s="537"/>
      <c r="L22" s="538"/>
      <c r="M22" s="22"/>
      <c r="O22" s="705"/>
    </row>
    <row r="23" spans="1:15">
      <c r="A23" s="19"/>
      <c r="B23" s="508" t="s">
        <v>924</v>
      </c>
      <c r="C23" s="176" t="s">
        <v>925</v>
      </c>
      <c r="D23" s="509">
        <v>3.58</v>
      </c>
      <c r="E23" s="510">
        <v>4.7601108033240997</v>
      </c>
      <c r="F23" s="422">
        <v>36925.963254925933</v>
      </c>
      <c r="G23" s="325">
        <v>39987.849766455925</v>
      </c>
      <c r="H23" s="325">
        <v>44064.003473283767</v>
      </c>
      <c r="I23" s="483"/>
      <c r="J23" s="325"/>
      <c r="K23" s="679"/>
      <c r="L23" s="680"/>
      <c r="M23" s="23"/>
      <c r="O23" s="705"/>
    </row>
    <row r="24" spans="1:15">
      <c r="A24" s="12"/>
      <c r="B24" s="517" t="s">
        <v>926</v>
      </c>
      <c r="C24" s="184" t="s">
        <v>927</v>
      </c>
      <c r="D24" s="518">
        <v>3.55</v>
      </c>
      <c r="E24" s="519">
        <v>4.7202216066481988</v>
      </c>
      <c r="F24" s="376">
        <v>36589.172504999689</v>
      </c>
      <c r="G24" s="329">
        <v>39623.962675719689</v>
      </c>
      <c r="H24" s="329">
        <v>43661.406383223053</v>
      </c>
      <c r="I24" s="482"/>
      <c r="J24" s="329"/>
      <c r="K24" s="533"/>
      <c r="L24" s="534"/>
      <c r="M24" s="22"/>
      <c r="O24" s="705"/>
    </row>
    <row r="25" spans="1:15">
      <c r="A25" s="12"/>
      <c r="B25" s="517" t="s">
        <v>928</v>
      </c>
      <c r="C25" s="184" t="s">
        <v>929</v>
      </c>
      <c r="D25" s="518">
        <v>3.51</v>
      </c>
      <c r="E25" s="519">
        <v>4.6670360110803317</v>
      </c>
      <c r="F25" s="376">
        <v>36220.030691073443</v>
      </c>
      <c r="G25" s="329">
        <v>39227.724520983444</v>
      </c>
      <c r="H25" s="329">
        <v>43226.458229162316</v>
      </c>
      <c r="I25" s="482"/>
      <c r="J25" s="329"/>
      <c r="K25" s="533"/>
      <c r="L25" s="534"/>
      <c r="M25" s="24"/>
      <c r="O25" s="705"/>
    </row>
    <row r="26" spans="1:15">
      <c r="A26" s="10"/>
      <c r="B26" s="517" t="s">
        <v>930</v>
      </c>
      <c r="C26" s="184" t="s">
        <v>931</v>
      </c>
      <c r="D26" s="518">
        <v>3.48</v>
      </c>
      <c r="E26" s="519">
        <v>4.6271468144044317</v>
      </c>
      <c r="F26" s="376">
        <v>35943.496770328318</v>
      </c>
      <c r="G26" s="329">
        <v>38924.094259428326</v>
      </c>
      <c r="H26" s="329">
        <v>42892.634431620965</v>
      </c>
      <c r="I26" s="482"/>
      <c r="J26" s="329"/>
      <c r="K26" s="533"/>
      <c r="L26" s="534"/>
      <c r="M26" s="7"/>
      <c r="O26" s="705"/>
    </row>
    <row r="27" spans="1:15" ht="15.75" thickBot="1">
      <c r="A27" s="19"/>
      <c r="B27" s="520" t="s">
        <v>932</v>
      </c>
      <c r="C27" s="192" t="s">
        <v>933</v>
      </c>
      <c r="D27" s="521">
        <v>3.45</v>
      </c>
      <c r="E27" s="522">
        <v>4.5872576177285316</v>
      </c>
      <c r="F27" s="425">
        <v>35606.706020402089</v>
      </c>
      <c r="G27" s="353">
        <v>38560.20716869209</v>
      </c>
      <c r="H27" s="353">
        <v>42490.037341560252</v>
      </c>
      <c r="I27" s="488"/>
      <c r="J27" s="353"/>
      <c r="K27" s="535"/>
      <c r="L27" s="536"/>
      <c r="M27" s="9"/>
      <c r="O27" s="705"/>
    </row>
    <row r="28" spans="1:15">
      <c r="A28" s="4"/>
      <c r="B28" s="385" t="s">
        <v>934</v>
      </c>
      <c r="C28" s="200" t="s">
        <v>935</v>
      </c>
      <c r="D28" s="523">
        <v>3.42</v>
      </c>
      <c r="E28" s="524">
        <v>4.5469999999999997</v>
      </c>
      <c r="F28" s="422">
        <v>33397.108157757757</v>
      </c>
      <c r="G28" s="325">
        <v>35855.196231971844</v>
      </c>
      <c r="H28" s="325">
        <v>39033.026822429449</v>
      </c>
      <c r="I28" s="483"/>
      <c r="J28" s="325"/>
      <c r="K28" s="337"/>
      <c r="L28" s="326"/>
      <c r="M28" s="11"/>
      <c r="O28" s="705"/>
    </row>
    <row r="29" spans="1:15">
      <c r="A29" s="19"/>
      <c r="B29" s="387" t="s">
        <v>936</v>
      </c>
      <c r="C29" s="184" t="s">
        <v>937</v>
      </c>
      <c r="D29" s="518">
        <v>3.39</v>
      </c>
      <c r="E29" s="519">
        <v>4.5071140350877181</v>
      </c>
      <c r="F29" s="376">
        <v>33135.271263390088</v>
      </c>
      <c r="G29" s="329">
        <v>35573.243043064729</v>
      </c>
      <c r="H29" s="329">
        <v>38724.799271069533</v>
      </c>
      <c r="I29" s="482"/>
      <c r="J29" s="329"/>
      <c r="K29" s="339"/>
      <c r="L29" s="340"/>
      <c r="M29" s="18"/>
      <c r="O29" s="705"/>
    </row>
    <row r="30" spans="1:15">
      <c r="A30" s="19"/>
      <c r="B30" s="387" t="s">
        <v>938</v>
      </c>
      <c r="C30" s="184" t="s">
        <v>939</v>
      </c>
      <c r="D30" s="518">
        <v>3.36</v>
      </c>
      <c r="E30" s="519">
        <v>4.4672280701754365</v>
      </c>
      <c r="F30" s="376">
        <v>32817.036029894734</v>
      </c>
      <c r="G30" s="329">
        <v>35231.033024976488</v>
      </c>
      <c r="H30" s="329">
        <v>38351.717600723692</v>
      </c>
      <c r="I30" s="482"/>
      <c r="J30" s="329"/>
      <c r="K30" s="339"/>
      <c r="L30" s="340"/>
      <c r="M30" s="5"/>
      <c r="O30" s="705"/>
    </row>
    <row r="31" spans="1:15">
      <c r="A31" s="12"/>
      <c r="B31" s="387" t="s">
        <v>940</v>
      </c>
      <c r="C31" s="184" t="s">
        <v>941</v>
      </c>
      <c r="D31" s="518">
        <v>3.32</v>
      </c>
      <c r="E31" s="519">
        <v>4.4140467836257287</v>
      </c>
      <c r="F31" s="376">
        <v>32466.44973239936</v>
      </c>
      <c r="G31" s="329">
        <v>34856.471942888253</v>
      </c>
      <c r="H31" s="329">
        <v>37946.284866377842</v>
      </c>
      <c r="I31" s="482"/>
      <c r="J31" s="329"/>
      <c r="K31" s="339"/>
      <c r="L31" s="340"/>
      <c r="M31" s="20"/>
      <c r="O31" s="705"/>
    </row>
    <row r="32" spans="1:15">
      <c r="A32" s="10"/>
      <c r="B32" s="387" t="s">
        <v>942</v>
      </c>
      <c r="C32" s="184" t="s">
        <v>943</v>
      </c>
      <c r="D32" s="518">
        <v>3.29</v>
      </c>
      <c r="E32" s="519">
        <v>4.374160818713448</v>
      </c>
      <c r="F32" s="376">
        <v>32204.612838031684</v>
      </c>
      <c r="G32" s="329">
        <v>34574.518753981138</v>
      </c>
      <c r="H32" s="329">
        <v>37638.057315017926</v>
      </c>
      <c r="I32" s="482"/>
      <c r="J32" s="329"/>
      <c r="K32" s="339"/>
      <c r="L32" s="340"/>
      <c r="M32" s="11"/>
      <c r="O32" s="705"/>
    </row>
    <row r="33" spans="1:15" ht="15.75" thickBot="1">
      <c r="A33" s="10"/>
      <c r="B33" s="388" t="s">
        <v>944</v>
      </c>
      <c r="C33" s="192" t="s">
        <v>945</v>
      </c>
      <c r="D33" s="521">
        <v>3.26</v>
      </c>
      <c r="E33" s="522">
        <v>4.3342748538011664</v>
      </c>
      <c r="F33" s="425">
        <v>31886.377604536323</v>
      </c>
      <c r="G33" s="353">
        <v>34232.308735892882</v>
      </c>
      <c r="H33" s="353">
        <v>37264.975644672093</v>
      </c>
      <c r="I33" s="488"/>
      <c r="J33" s="353"/>
      <c r="K33" s="354"/>
      <c r="L33" s="355"/>
      <c r="M33" s="11"/>
      <c r="O33" s="705"/>
    </row>
    <row r="34" spans="1:15">
      <c r="A34" s="10"/>
      <c r="B34" s="385" t="s">
        <v>946</v>
      </c>
      <c r="C34" s="200" t="s">
        <v>947</v>
      </c>
      <c r="D34" s="523">
        <v>3.23</v>
      </c>
      <c r="E34" s="524">
        <v>4.2939999999999996</v>
      </c>
      <c r="F34" s="427">
        <v>29909.846313468955</v>
      </c>
      <c r="G34" s="348">
        <v>32120.907723564964</v>
      </c>
      <c r="H34" s="348">
        <v>34442.864070328636</v>
      </c>
      <c r="I34" s="487">
        <v>37997.424679374235</v>
      </c>
      <c r="J34" s="348"/>
      <c r="K34" s="349"/>
      <c r="L34" s="350"/>
      <c r="M34" s="20"/>
      <c r="O34" s="705"/>
    </row>
    <row r="35" spans="1:15">
      <c r="A35" s="4"/>
      <c r="B35" s="387" t="s">
        <v>948</v>
      </c>
      <c r="C35" s="184" t="s">
        <v>949</v>
      </c>
      <c r="D35" s="525">
        <v>3.2</v>
      </c>
      <c r="E35" s="519">
        <v>4.2541176470588233</v>
      </c>
      <c r="F35" s="376">
        <v>29664.267223587281</v>
      </c>
      <c r="G35" s="329">
        <v>31853.651561035284</v>
      </c>
      <c r="H35" s="329">
        <v>34155.491613259524</v>
      </c>
      <c r="I35" s="482">
        <v>37678.358591690318</v>
      </c>
      <c r="J35" s="329"/>
      <c r="K35" s="339"/>
      <c r="L35" s="340"/>
      <c r="M35" s="5"/>
      <c r="O35" s="705"/>
    </row>
    <row r="36" spans="1:15">
      <c r="A36" s="12"/>
      <c r="B36" s="387" t="s">
        <v>950</v>
      </c>
      <c r="C36" s="184" t="s">
        <v>951</v>
      </c>
      <c r="D36" s="525">
        <v>3.17</v>
      </c>
      <c r="E36" s="519">
        <v>4.2142352941176471</v>
      </c>
      <c r="F36" s="376">
        <v>29362.289794577919</v>
      </c>
      <c r="G36" s="329">
        <v>31529.997059377918</v>
      </c>
      <c r="H36" s="329">
        <v>33807.862327009287</v>
      </c>
      <c r="I36" s="482">
        <v>37294.43838502049</v>
      </c>
      <c r="J36" s="329"/>
      <c r="K36" s="339"/>
      <c r="L36" s="340"/>
      <c r="M36" s="18"/>
      <c r="O36" s="705"/>
    </row>
    <row r="37" spans="1:15">
      <c r="A37" s="12"/>
      <c r="B37" s="409" t="s">
        <v>952</v>
      </c>
      <c r="C37" s="246" t="s">
        <v>953</v>
      </c>
      <c r="D37" s="526">
        <v>3.13</v>
      </c>
      <c r="E37" s="519">
        <v>4.1610588235294115</v>
      </c>
      <c r="F37" s="379">
        <v>29027.961301568568</v>
      </c>
      <c r="G37" s="344">
        <v>31173.991493720561</v>
      </c>
      <c r="H37" s="344">
        <v>33427.881976759039</v>
      </c>
      <c r="I37" s="489">
        <v>36878.167114350654</v>
      </c>
      <c r="J37" s="344"/>
      <c r="K37" s="345"/>
      <c r="L37" s="346"/>
      <c r="M37" s="20"/>
      <c r="O37" s="705"/>
    </row>
    <row r="38" spans="1:15">
      <c r="A38" s="10"/>
      <c r="B38" s="387" t="s">
        <v>954</v>
      </c>
      <c r="C38" s="184" t="s">
        <v>955</v>
      </c>
      <c r="D38" s="525">
        <v>3.1</v>
      </c>
      <c r="E38" s="519">
        <v>4.1349999999999998</v>
      </c>
      <c r="F38" s="327">
        <v>28725.983872559205</v>
      </c>
      <c r="G38" s="329">
        <v>30850.336992063207</v>
      </c>
      <c r="H38" s="329">
        <v>33080.252690508809</v>
      </c>
      <c r="I38" s="482">
        <v>36494.246907680812</v>
      </c>
      <c r="J38" s="329"/>
      <c r="K38" s="339"/>
      <c r="L38" s="340"/>
      <c r="M38" s="5"/>
      <c r="O38" s="705"/>
    </row>
    <row r="39" spans="1:15" ht="15.75" thickBot="1">
      <c r="A39" s="4"/>
      <c r="B39" s="388" t="s">
        <v>956</v>
      </c>
      <c r="C39" s="192" t="s">
        <v>957</v>
      </c>
      <c r="D39" s="527">
        <v>3.07</v>
      </c>
      <c r="E39" s="522">
        <v>4.0949999999999998</v>
      </c>
      <c r="F39" s="343">
        <v>28480.40478267752</v>
      </c>
      <c r="G39" s="344">
        <v>30583.080829533519</v>
      </c>
      <c r="H39" s="344">
        <v>32792.88023343969</v>
      </c>
      <c r="I39" s="489">
        <v>36175.180819996887</v>
      </c>
      <c r="J39" s="344"/>
      <c r="K39" s="345"/>
      <c r="L39" s="346"/>
      <c r="M39" s="5"/>
      <c r="O39" s="705"/>
    </row>
    <row r="40" spans="1:15">
      <c r="A40" s="4"/>
      <c r="B40" s="385" t="s">
        <v>958</v>
      </c>
      <c r="C40" s="200" t="s">
        <v>959</v>
      </c>
      <c r="D40" s="506">
        <v>3.04</v>
      </c>
      <c r="E40" s="524">
        <v>4.0419999999999998</v>
      </c>
      <c r="F40" s="427">
        <v>27137.927866564169</v>
      </c>
      <c r="G40" s="348">
        <v>28698.677097220156</v>
      </c>
      <c r="H40" s="348">
        <v>30779.676071428159</v>
      </c>
      <c r="I40" s="544">
        <v>32965.50069074145</v>
      </c>
      <c r="J40" s="348">
        <v>36946.416469296324</v>
      </c>
      <c r="K40" s="349"/>
      <c r="L40" s="350"/>
      <c r="M40" s="5"/>
      <c r="O40" s="705"/>
    </row>
    <row r="41" spans="1:15">
      <c r="A41" s="19"/>
      <c r="B41" s="387" t="s">
        <v>960</v>
      </c>
      <c r="C41" s="184" t="s">
        <v>961</v>
      </c>
      <c r="D41" s="518">
        <v>3</v>
      </c>
      <c r="E41" s="519">
        <v>3.988815789473684</v>
      </c>
      <c r="F41" s="376">
        <v>26870.836249006486</v>
      </c>
      <c r="G41" s="329">
        <v>28415.327675176486</v>
      </c>
      <c r="H41" s="329">
        <v>30474.649576736494</v>
      </c>
      <c r="I41" s="479">
        <v>32640.357901510328</v>
      </c>
      <c r="J41" s="329">
        <v>36585.660875916969</v>
      </c>
      <c r="K41" s="339"/>
      <c r="L41" s="340"/>
      <c r="M41" s="18"/>
      <c r="O41" s="705"/>
    </row>
    <row r="42" spans="1:15">
      <c r="A42" s="12"/>
      <c r="B42" s="387" t="s">
        <v>962</v>
      </c>
      <c r="C42" s="184" t="s">
        <v>963</v>
      </c>
      <c r="D42" s="518">
        <v>2.98</v>
      </c>
      <c r="E42" s="519">
        <v>3.9622236842105263</v>
      </c>
      <c r="F42" s="376">
        <v>26612.04842032112</v>
      </c>
      <c r="G42" s="329">
        <v>28140.282042005125</v>
      </c>
      <c r="H42" s="329">
        <v>30177.926870917127</v>
      </c>
      <c r="I42" s="479">
        <v>32319.660411098088</v>
      </c>
      <c r="J42" s="329">
        <v>36220.834118018247</v>
      </c>
      <c r="K42" s="339"/>
      <c r="L42" s="340"/>
      <c r="M42" s="20"/>
      <c r="O42" s="705"/>
    </row>
    <row r="43" spans="1:15">
      <c r="A43" s="19"/>
      <c r="B43" s="387" t="s">
        <v>964</v>
      </c>
      <c r="C43" s="184" t="s">
        <v>965</v>
      </c>
      <c r="D43" s="518">
        <v>2.94</v>
      </c>
      <c r="E43" s="519">
        <v>3.9090394736842105</v>
      </c>
      <c r="F43" s="376">
        <v>26288.55846363576</v>
      </c>
      <c r="G43" s="329">
        <v>27800.53428083377</v>
      </c>
      <c r="H43" s="329">
        <v>29816.502037097765</v>
      </c>
      <c r="I43" s="479">
        <v>31934.260792685851</v>
      </c>
      <c r="J43" s="329">
        <v>35791.305232119528</v>
      </c>
      <c r="K43" s="339"/>
      <c r="L43" s="340"/>
      <c r="M43" s="20"/>
      <c r="O43" s="705"/>
    </row>
    <row r="44" spans="1:15">
      <c r="A44" s="19"/>
      <c r="B44" s="387" t="s">
        <v>966</v>
      </c>
      <c r="C44" s="184" t="s">
        <v>967</v>
      </c>
      <c r="D44" s="518">
        <v>2.91</v>
      </c>
      <c r="E44" s="519">
        <v>3.8691513157894737</v>
      </c>
      <c r="F44" s="376">
        <v>25997.419570950409</v>
      </c>
      <c r="G44" s="329">
        <v>27493.137583662396</v>
      </c>
      <c r="H44" s="329">
        <v>29487.428267278403</v>
      </c>
      <c r="I44" s="479">
        <v>31581.212238273609</v>
      </c>
      <c r="J44" s="329">
        <v>35394.127410220819</v>
      </c>
      <c r="K44" s="339"/>
      <c r="L44" s="340"/>
      <c r="M44" s="5"/>
      <c r="O44" s="705"/>
    </row>
    <row r="45" spans="1:15" ht="15.75" thickBot="1">
      <c r="A45" s="12"/>
      <c r="B45" s="388" t="s">
        <v>968</v>
      </c>
      <c r="C45" s="192" t="s">
        <v>969</v>
      </c>
      <c r="D45" s="521">
        <v>2.88</v>
      </c>
      <c r="E45" s="522">
        <v>3.829263157894736</v>
      </c>
      <c r="F45" s="425">
        <v>25762.679017392715</v>
      </c>
      <c r="G45" s="353">
        <v>27242.139225618714</v>
      </c>
      <c r="H45" s="353">
        <v>29214.752836586718</v>
      </c>
      <c r="I45" s="545">
        <v>31288.420513042489</v>
      </c>
      <c r="J45" s="353">
        <v>35065.722880841444</v>
      </c>
      <c r="K45" s="354"/>
      <c r="L45" s="355"/>
      <c r="M45" s="18"/>
      <c r="O45" s="705"/>
    </row>
    <row r="46" spans="1:15">
      <c r="A46" s="19"/>
      <c r="B46" s="385" t="s">
        <v>970</v>
      </c>
      <c r="C46" s="200" t="s">
        <v>971</v>
      </c>
      <c r="D46" s="523">
        <v>2.85</v>
      </c>
      <c r="E46" s="524">
        <v>3.7890000000000001</v>
      </c>
      <c r="F46" s="347">
        <v>24008.337720967371</v>
      </c>
      <c r="G46" s="348">
        <v>25471.540124707364</v>
      </c>
      <c r="H46" s="348">
        <v>26934.742528447376</v>
      </c>
      <c r="I46" s="487">
        <v>28397.944932187362</v>
      </c>
      <c r="J46" s="348">
        <v>31634.160008959843</v>
      </c>
      <c r="K46" s="349">
        <v>33585.096547279849</v>
      </c>
      <c r="L46" s="350"/>
      <c r="M46" s="18"/>
      <c r="O46" s="705"/>
    </row>
    <row r="47" spans="1:15">
      <c r="A47" s="10"/>
      <c r="B47" s="387" t="s">
        <v>972</v>
      </c>
      <c r="C47" s="184" t="s">
        <v>973</v>
      </c>
      <c r="D47" s="518">
        <v>2.82</v>
      </c>
      <c r="E47" s="519">
        <v>3.749115789473684</v>
      </c>
      <c r="F47" s="327">
        <v>23789.854971895675</v>
      </c>
      <c r="G47" s="329">
        <v>25236.799571149684</v>
      </c>
      <c r="H47" s="329">
        <v>26683.744170403679</v>
      </c>
      <c r="I47" s="482">
        <v>28130.688769657678</v>
      </c>
      <c r="J47" s="329">
        <v>31336.770993923936</v>
      </c>
      <c r="K47" s="339">
        <v>33266.030459595939</v>
      </c>
      <c r="L47" s="340"/>
      <c r="M47" s="11"/>
      <c r="O47" s="705"/>
    </row>
    <row r="48" spans="1:15">
      <c r="A48" s="4"/>
      <c r="B48" s="387" t="s">
        <v>974</v>
      </c>
      <c r="C48" s="184" t="s">
        <v>975</v>
      </c>
      <c r="D48" s="518">
        <v>2.79</v>
      </c>
      <c r="E48" s="519">
        <v>3.7092315789473682</v>
      </c>
      <c r="F48" s="327">
        <v>23514.973883696319</v>
      </c>
      <c r="G48" s="329">
        <v>24945.660678464315</v>
      </c>
      <c r="H48" s="329">
        <v>26376.347473232316</v>
      </c>
      <c r="I48" s="482">
        <v>27807.034268000323</v>
      </c>
      <c r="J48" s="329">
        <v>30974.527859902086</v>
      </c>
      <c r="K48" s="339">
        <v>32882.11025292609</v>
      </c>
      <c r="L48" s="340"/>
      <c r="M48" s="20"/>
      <c r="O48" s="705"/>
    </row>
    <row r="49" spans="1:15">
      <c r="A49" s="19"/>
      <c r="B49" s="387" t="s">
        <v>976</v>
      </c>
      <c r="C49" s="184" t="s">
        <v>977</v>
      </c>
      <c r="D49" s="518">
        <v>2.75</v>
      </c>
      <c r="E49" s="519">
        <v>3.6560526315789468</v>
      </c>
      <c r="F49" s="327">
        <v>23207.741731496964</v>
      </c>
      <c r="G49" s="329">
        <v>24622.170721778959</v>
      </c>
      <c r="H49" s="329">
        <v>26036.599712060965</v>
      </c>
      <c r="I49" s="482">
        <v>27451.028702342963</v>
      </c>
      <c r="J49" s="329">
        <v>30579.933661880241</v>
      </c>
      <c r="K49" s="339">
        <v>32465.838982256249</v>
      </c>
      <c r="L49" s="340"/>
      <c r="M49" s="11"/>
      <c r="O49" s="705"/>
    </row>
    <row r="50" spans="1:15">
      <c r="A50" s="4"/>
      <c r="B50" s="387" t="s">
        <v>978</v>
      </c>
      <c r="C50" s="184" t="s">
        <v>979</v>
      </c>
      <c r="D50" s="518">
        <v>2.72</v>
      </c>
      <c r="E50" s="519">
        <v>3.6161684210526315</v>
      </c>
      <c r="F50" s="327">
        <v>22932.860643297605</v>
      </c>
      <c r="G50" s="329">
        <v>24331.031829093608</v>
      </c>
      <c r="H50" s="329">
        <v>25729.203014889601</v>
      </c>
      <c r="I50" s="482">
        <v>27127.374200685608</v>
      </c>
      <c r="J50" s="329">
        <v>30217.690527858402</v>
      </c>
      <c r="K50" s="339">
        <v>32081.918775586408</v>
      </c>
      <c r="L50" s="340"/>
      <c r="M50" s="11"/>
      <c r="O50" s="705"/>
    </row>
    <row r="51" spans="1:15" ht="15.75" thickBot="1">
      <c r="A51" s="10"/>
      <c r="B51" s="388" t="s">
        <v>980</v>
      </c>
      <c r="C51" s="192" t="s">
        <v>981</v>
      </c>
      <c r="D51" s="521">
        <v>2.69</v>
      </c>
      <c r="E51" s="522">
        <v>3.5762842105263153</v>
      </c>
      <c r="F51" s="343">
        <v>22714.377894225923</v>
      </c>
      <c r="G51" s="344">
        <v>24096.291275535914</v>
      </c>
      <c r="H51" s="344">
        <v>25478.20465684593</v>
      </c>
      <c r="I51" s="489">
        <v>26860.118038155928</v>
      </c>
      <c r="J51" s="344">
        <v>29920.30151282248</v>
      </c>
      <c r="K51" s="345">
        <v>31762.852687902483</v>
      </c>
      <c r="L51" s="346"/>
      <c r="M51" s="20"/>
      <c r="O51" s="705"/>
    </row>
    <row r="52" spans="1:15">
      <c r="A52" s="12"/>
      <c r="B52" s="385" t="s">
        <v>982</v>
      </c>
      <c r="C52" s="200" t="s">
        <v>983</v>
      </c>
      <c r="D52" s="523">
        <v>2.66</v>
      </c>
      <c r="E52" s="524">
        <v>3.536</v>
      </c>
      <c r="F52" s="347">
        <v>21472.66141568288</v>
      </c>
      <c r="G52" s="348">
        <v>22383.098466898882</v>
      </c>
      <c r="H52" s="348">
        <v>22838.31699250688</v>
      </c>
      <c r="I52" s="487">
        <v>24659.191094938877</v>
      </c>
      <c r="J52" s="348">
        <v>27390.502248586883</v>
      </c>
      <c r="K52" s="348">
        <v>28844.986397337925</v>
      </c>
      <c r="L52" s="457">
        <v>30956.244779245771</v>
      </c>
      <c r="M52" s="11"/>
      <c r="O52" s="705"/>
    </row>
    <row r="53" spans="1:15">
      <c r="A53" s="19"/>
      <c r="B53" s="387" t="s">
        <v>984</v>
      </c>
      <c r="C53" s="184" t="s">
        <v>985</v>
      </c>
      <c r="D53" s="518">
        <v>2.63</v>
      </c>
      <c r="E53" s="519">
        <v>3.4961203007518797</v>
      </c>
      <c r="F53" s="327">
        <v>21265.0172029352</v>
      </c>
      <c r="G53" s="329">
        <v>22164.615717827193</v>
      </c>
      <c r="H53" s="329">
        <v>22614.414975273201</v>
      </c>
      <c r="I53" s="482">
        <v>24413.612005057203</v>
      </c>
      <c r="J53" s="329">
        <v>27112.407549733205</v>
      </c>
      <c r="K53" s="329">
        <v>28552.194672106805</v>
      </c>
      <c r="L53" s="393">
        <v>30644.098054352406</v>
      </c>
      <c r="M53" s="5"/>
      <c r="O53" s="705"/>
    </row>
    <row r="54" spans="1:15">
      <c r="A54" s="19"/>
      <c r="B54" s="387" t="s">
        <v>986</v>
      </c>
      <c r="C54" s="184" t="s">
        <v>987</v>
      </c>
      <c r="D54" s="518">
        <v>2.59</v>
      </c>
      <c r="E54" s="519">
        <v>3.4429473684210525</v>
      </c>
      <c r="F54" s="327">
        <v>20968.623587059839</v>
      </c>
      <c r="G54" s="329">
        <v>21857.383565627839</v>
      </c>
      <c r="H54" s="329">
        <v>22301.763554911839</v>
      </c>
      <c r="I54" s="482">
        <v>24079.283512047841</v>
      </c>
      <c r="J54" s="329">
        <v>26745.56344775184</v>
      </c>
      <c r="K54" s="329">
        <v>28166.795053694561</v>
      </c>
      <c r="L54" s="393">
        <v>30230.826972939685</v>
      </c>
      <c r="M54" s="18"/>
      <c r="O54" s="705"/>
    </row>
    <row r="55" spans="1:15">
      <c r="A55" s="12"/>
      <c r="B55" s="387" t="s">
        <v>988</v>
      </c>
      <c r="C55" s="184" t="s">
        <v>989</v>
      </c>
      <c r="D55" s="518">
        <v>2.56</v>
      </c>
      <c r="E55" s="519">
        <v>3.4030676691729322</v>
      </c>
      <c r="F55" s="327">
        <v>20704.581035184478</v>
      </c>
      <c r="G55" s="329">
        <v>21582.502477428483</v>
      </c>
      <c r="H55" s="329">
        <v>22021.463198550478</v>
      </c>
      <c r="I55" s="482">
        <v>23777.306083038482</v>
      </c>
      <c r="J55" s="329">
        <v>26411.07040977048</v>
      </c>
      <c r="K55" s="329">
        <v>27813.746499282326</v>
      </c>
      <c r="L55" s="393">
        <v>29849.906955526967</v>
      </c>
      <c r="M55" s="20"/>
      <c r="O55" s="705"/>
    </row>
    <row r="56" spans="1:15">
      <c r="A56" s="10"/>
      <c r="B56" s="387" t="s">
        <v>990</v>
      </c>
      <c r="C56" s="184" t="s">
        <v>991</v>
      </c>
      <c r="D56" s="518">
        <v>2.5299999999999998</v>
      </c>
      <c r="E56" s="519">
        <v>3.3631879699248115</v>
      </c>
      <c r="F56" s="327">
        <v>20496.936822436801</v>
      </c>
      <c r="G56" s="329">
        <v>21364.019728356798</v>
      </c>
      <c r="H56" s="329">
        <v>21797.5611813168</v>
      </c>
      <c r="I56" s="482">
        <v>23531.726993156801</v>
      </c>
      <c r="J56" s="329">
        <v>26132.975710916802</v>
      </c>
      <c r="K56" s="329">
        <v>27520.954774051206</v>
      </c>
      <c r="L56" s="393">
        <v>29537.760230633601</v>
      </c>
      <c r="M56" s="5"/>
      <c r="O56" s="705"/>
    </row>
    <row r="57" spans="1:15" ht="15.75" thickBot="1">
      <c r="A57" s="4"/>
      <c r="B57" s="388" t="s">
        <v>992</v>
      </c>
      <c r="C57" s="192" t="s">
        <v>993</v>
      </c>
      <c r="D57" s="521">
        <v>2.5</v>
      </c>
      <c r="E57" s="522">
        <v>3.3233082706766917</v>
      </c>
      <c r="F57" s="343">
        <v>20232.894270561439</v>
      </c>
      <c r="G57" s="344">
        <v>21089.138640157449</v>
      </c>
      <c r="H57" s="344">
        <v>21517.260824955443</v>
      </c>
      <c r="I57" s="489">
        <v>23229.749564147445</v>
      </c>
      <c r="J57" s="344">
        <v>25798.482672935446</v>
      </c>
      <c r="K57" s="344">
        <v>27167.906219638975</v>
      </c>
      <c r="L57" s="461">
        <v>29156.840213220887</v>
      </c>
      <c r="M57" s="5"/>
      <c r="O57" s="705"/>
    </row>
    <row r="58" spans="1:15">
      <c r="A58" s="12"/>
      <c r="B58" s="385" t="s">
        <v>994</v>
      </c>
      <c r="C58" s="200" t="s">
        <v>995</v>
      </c>
      <c r="D58" s="523">
        <v>2.4700000000000002</v>
      </c>
      <c r="E58" s="524">
        <v>3.2839999999999998</v>
      </c>
      <c r="F58" s="435">
        <v>19546.148802050084</v>
      </c>
      <c r="G58" s="348">
        <v>20391.554635322078</v>
      </c>
      <c r="H58" s="348">
        <v>20814.257551958082</v>
      </c>
      <c r="I58" s="487">
        <v>21659.66338523008</v>
      </c>
      <c r="J58" s="348">
        <v>22927.772135138082</v>
      </c>
      <c r="K58" s="348">
        <v>24195.880885046085</v>
      </c>
      <c r="L58" s="350">
        <v>25726.290963111533</v>
      </c>
      <c r="M58" s="11"/>
      <c r="O58" s="705"/>
    </row>
    <row r="59" spans="1:15">
      <c r="A59" s="10"/>
      <c r="B59" s="387" t="s">
        <v>996</v>
      </c>
      <c r="C59" s="184" t="s">
        <v>997</v>
      </c>
      <c r="D59" s="518">
        <v>2.44</v>
      </c>
      <c r="E59" s="519">
        <v>3.2441133603238859</v>
      </c>
      <c r="F59" s="436">
        <v>19343.9238574644</v>
      </c>
      <c r="G59" s="329">
        <v>20178.491154412397</v>
      </c>
      <c r="H59" s="329">
        <v>20595.774802886397</v>
      </c>
      <c r="I59" s="482">
        <v>21430.342099834397</v>
      </c>
      <c r="J59" s="329">
        <v>22682.193045256394</v>
      </c>
      <c r="K59" s="329">
        <v>23934.043990678394</v>
      </c>
      <c r="L59" s="340">
        <v>25450.579020723599</v>
      </c>
      <c r="M59" s="18"/>
      <c r="O59" s="705"/>
    </row>
    <row r="60" spans="1:15">
      <c r="A60" s="10"/>
      <c r="B60" s="387" t="s">
        <v>998</v>
      </c>
      <c r="C60" s="184" t="s">
        <v>999</v>
      </c>
      <c r="D60" s="518">
        <v>2.4</v>
      </c>
      <c r="E60" s="519">
        <v>3.190931174089068</v>
      </c>
      <c r="F60" s="436">
        <v>19052.949509751041</v>
      </c>
      <c r="G60" s="329">
        <v>19876.678270375043</v>
      </c>
      <c r="H60" s="329">
        <v>20288.542650687039</v>
      </c>
      <c r="I60" s="482">
        <v>21112.271411311038</v>
      </c>
      <c r="J60" s="329">
        <v>22347.864552247036</v>
      </c>
      <c r="K60" s="329">
        <v>23583.457693183034</v>
      </c>
      <c r="L60" s="340">
        <v>25077.661895349764</v>
      </c>
      <c r="M60" s="20"/>
      <c r="O60" s="705"/>
    </row>
    <row r="61" spans="1:15">
      <c r="A61" s="10"/>
      <c r="B61" s="387" t="s">
        <v>1000</v>
      </c>
      <c r="C61" s="184" t="s">
        <v>1001</v>
      </c>
      <c r="D61" s="518">
        <v>2.37</v>
      </c>
      <c r="E61" s="519">
        <v>3.151044534412955</v>
      </c>
      <c r="F61" s="436">
        <v>18794.32622603768</v>
      </c>
      <c r="G61" s="329">
        <v>19607.216450337681</v>
      </c>
      <c r="H61" s="329">
        <v>20013.661562487683</v>
      </c>
      <c r="I61" s="482">
        <v>20826.551786787681</v>
      </c>
      <c r="J61" s="329">
        <v>22045.887123237673</v>
      </c>
      <c r="K61" s="329">
        <v>23265.222459687688</v>
      </c>
      <c r="L61" s="340">
        <v>24737.09583397592</v>
      </c>
      <c r="M61" s="20"/>
      <c r="O61" s="705"/>
    </row>
    <row r="62" spans="1:15">
      <c r="A62" s="4"/>
      <c r="B62" s="387" t="s">
        <v>1002</v>
      </c>
      <c r="C62" s="184" t="s">
        <v>1003</v>
      </c>
      <c r="D62" s="518">
        <v>2.34</v>
      </c>
      <c r="E62" s="519">
        <v>3.111157894736841</v>
      </c>
      <c r="F62" s="436">
        <v>18592.101281452</v>
      </c>
      <c r="G62" s="329">
        <v>19394.152969428</v>
      </c>
      <c r="H62" s="329">
        <v>19795.178813415994</v>
      </c>
      <c r="I62" s="482">
        <v>20597.230501392005</v>
      </c>
      <c r="J62" s="329">
        <v>21800.308033355996</v>
      </c>
      <c r="K62" s="329">
        <v>23003.385565320001</v>
      </c>
      <c r="L62" s="340">
        <v>24461.383891587997</v>
      </c>
      <c r="M62" s="5"/>
      <c r="O62" s="705"/>
    </row>
    <row r="63" spans="1:15" ht="15.75" thickBot="1">
      <c r="A63" s="12"/>
      <c r="B63" s="388" t="s">
        <v>1004</v>
      </c>
      <c r="C63" s="192" t="s">
        <v>1005</v>
      </c>
      <c r="D63" s="521">
        <v>2.31</v>
      </c>
      <c r="E63" s="522">
        <v>3.071271255060728</v>
      </c>
      <c r="F63" s="437">
        <v>18333.477997738639</v>
      </c>
      <c r="G63" s="353">
        <v>19124.691149390637</v>
      </c>
      <c r="H63" s="353">
        <v>19520.297725216638</v>
      </c>
      <c r="I63" s="488">
        <v>20311.51087686864</v>
      </c>
      <c r="J63" s="353">
        <v>21498.330604346647</v>
      </c>
      <c r="K63" s="353">
        <v>22685.150331824636</v>
      </c>
      <c r="L63" s="355">
        <v>24120.817830214168</v>
      </c>
      <c r="M63" s="18"/>
      <c r="O63" s="705"/>
    </row>
    <row r="64" spans="1:15">
      <c r="A64" s="12"/>
      <c r="B64" s="385" t="s">
        <v>1006</v>
      </c>
      <c r="C64" s="200" t="s">
        <v>1007</v>
      </c>
      <c r="D64" s="523">
        <v>2.2799999999999998</v>
      </c>
      <c r="E64" s="524">
        <v>3.0310000000000001</v>
      </c>
      <c r="F64" s="347">
        <v>18074.854714025274</v>
      </c>
      <c r="G64" s="348">
        <v>18465.042021689274</v>
      </c>
      <c r="H64" s="348">
        <v>18855.229329353275</v>
      </c>
      <c r="I64" s="487">
        <v>19245.416637017279</v>
      </c>
      <c r="J64" s="348">
        <v>20025.79125234528</v>
      </c>
      <c r="K64" s="349">
        <v>20806.16586767328</v>
      </c>
      <c r="L64" s="350">
        <v>22053.417779467512</v>
      </c>
      <c r="M64" s="18"/>
      <c r="O64" s="705"/>
    </row>
    <row r="65" spans="1:15">
      <c r="A65" s="10"/>
      <c r="B65" s="387" t="s">
        <v>1008</v>
      </c>
      <c r="C65" s="184" t="s">
        <v>1009</v>
      </c>
      <c r="D65" s="525">
        <v>2.25</v>
      </c>
      <c r="E65" s="519">
        <v>2.991118421052632</v>
      </c>
      <c r="F65" s="327">
        <v>17872.629769439602</v>
      </c>
      <c r="G65" s="329">
        <v>18257.397808941598</v>
      </c>
      <c r="H65" s="329">
        <v>18642.165848443605</v>
      </c>
      <c r="I65" s="482">
        <v>19026.933887945605</v>
      </c>
      <c r="J65" s="329">
        <v>19796.469966949604</v>
      </c>
      <c r="K65" s="339">
        <v>20566.0060459536</v>
      </c>
      <c r="L65" s="340">
        <v>21798.560931370404</v>
      </c>
      <c r="M65" s="11"/>
      <c r="O65" s="705"/>
    </row>
    <row r="66" spans="1:15">
      <c r="A66" s="4"/>
      <c r="B66" s="387" t="s">
        <v>1010</v>
      </c>
      <c r="C66" s="184" t="s">
        <v>1011</v>
      </c>
      <c r="D66" s="525">
        <v>2.21</v>
      </c>
      <c r="E66" s="519">
        <v>2.9379429824561409</v>
      </c>
      <c r="F66" s="327">
        <v>17581.655421726238</v>
      </c>
      <c r="G66" s="329">
        <v>17961.004193066237</v>
      </c>
      <c r="H66" s="329">
        <v>18340.35296440624</v>
      </c>
      <c r="I66" s="482">
        <v>18719.701735746243</v>
      </c>
      <c r="J66" s="329">
        <v>19478.399278426241</v>
      </c>
      <c r="K66" s="339">
        <v>20237.096821106246</v>
      </c>
      <c r="L66" s="340">
        <v>21451.096190092161</v>
      </c>
      <c r="M66" s="20"/>
      <c r="O66" s="705"/>
    </row>
    <row r="67" spans="1:15">
      <c r="A67" s="4"/>
      <c r="B67" s="387" t="s">
        <v>1012</v>
      </c>
      <c r="C67" s="184" t="s">
        <v>1013</v>
      </c>
      <c r="D67" s="525">
        <v>2.1800000000000002</v>
      </c>
      <c r="E67" s="519">
        <v>2.8980614035087728</v>
      </c>
      <c r="F67" s="327">
        <v>17323.032138012881</v>
      </c>
      <c r="G67" s="329">
        <v>17696.961641190879</v>
      </c>
      <c r="H67" s="329">
        <v>18070.891144368881</v>
      </c>
      <c r="I67" s="482">
        <v>18444.82064754688</v>
      </c>
      <c r="J67" s="329">
        <v>19192.679653902884</v>
      </c>
      <c r="K67" s="339">
        <v>19940.538660258884</v>
      </c>
      <c r="L67" s="340">
        <v>21135.982512813916</v>
      </c>
      <c r="M67" s="11"/>
      <c r="O67" s="705"/>
    </row>
    <row r="68" spans="1:15">
      <c r="A68" s="19"/>
      <c r="B68" s="387" t="s">
        <v>1014</v>
      </c>
      <c r="C68" s="184" t="s">
        <v>1015</v>
      </c>
      <c r="D68" s="525">
        <v>2.15</v>
      </c>
      <c r="E68" s="519">
        <v>2.8581798245614038</v>
      </c>
      <c r="F68" s="327">
        <v>17120.807193427197</v>
      </c>
      <c r="G68" s="329">
        <v>17489.317428443203</v>
      </c>
      <c r="H68" s="329">
        <v>17857.8276634592</v>
      </c>
      <c r="I68" s="482">
        <v>18226.337898475202</v>
      </c>
      <c r="J68" s="329">
        <v>18963.358368507201</v>
      </c>
      <c r="K68" s="339">
        <v>19700.378838539196</v>
      </c>
      <c r="L68" s="340">
        <v>20881.125664716801</v>
      </c>
      <c r="M68" s="11"/>
      <c r="O68" s="705"/>
    </row>
    <row r="69" spans="1:15" ht="15.75" thickBot="1">
      <c r="A69" s="12"/>
      <c r="B69" s="388" t="s">
        <v>1016</v>
      </c>
      <c r="C69" s="192" t="s">
        <v>1017</v>
      </c>
      <c r="D69" s="527">
        <v>2.12</v>
      </c>
      <c r="E69" s="522">
        <v>2.8182982456140357</v>
      </c>
      <c r="F69" s="352">
        <v>16862.18390971384</v>
      </c>
      <c r="G69" s="353">
        <v>17225.274876567837</v>
      </c>
      <c r="H69" s="353">
        <v>17588.365843421845</v>
      </c>
      <c r="I69" s="488">
        <v>17951.456810275839</v>
      </c>
      <c r="J69" s="353">
        <v>18677.63874398384</v>
      </c>
      <c r="K69" s="354">
        <v>19403.820677691838</v>
      </c>
      <c r="L69" s="355">
        <v>20566.011987438564</v>
      </c>
      <c r="M69" s="20"/>
      <c r="O69" s="705"/>
    </row>
    <row r="70" spans="1:15">
      <c r="A70" s="19"/>
      <c r="B70" s="385" t="s">
        <v>1018</v>
      </c>
      <c r="C70" s="200" t="s">
        <v>1019</v>
      </c>
      <c r="D70" s="523">
        <v>2.09</v>
      </c>
      <c r="E70" s="524">
        <v>2.7789999999999999</v>
      </c>
      <c r="F70" s="323">
        <v>16245.888927308481</v>
      </c>
      <c r="G70" s="325">
        <v>16603.560626000479</v>
      </c>
      <c r="H70" s="325">
        <v>16961.232324692483</v>
      </c>
      <c r="I70" s="483">
        <v>17318.904023384483</v>
      </c>
      <c r="J70" s="325">
        <v>18034.247420768483</v>
      </c>
      <c r="K70" s="337">
        <v>18391.919119460479</v>
      </c>
      <c r="L70" s="326">
        <v>19107.262516844487</v>
      </c>
      <c r="M70" s="11"/>
      <c r="O70" s="705"/>
    </row>
    <row r="71" spans="1:15">
      <c r="A71" s="19"/>
      <c r="B71" s="387" t="s">
        <v>1020</v>
      </c>
      <c r="C71" s="184" t="s">
        <v>1021</v>
      </c>
      <c r="D71" s="518">
        <v>2.06</v>
      </c>
      <c r="E71" s="519">
        <v>2.7391100478468902</v>
      </c>
      <c r="F71" s="327">
        <v>16049.083250884803</v>
      </c>
      <c r="G71" s="329">
        <v>16401.335681414806</v>
      </c>
      <c r="H71" s="329">
        <v>16753.588111944802</v>
      </c>
      <c r="I71" s="482">
        <v>17105.840542474802</v>
      </c>
      <c r="J71" s="329">
        <v>17810.345403534804</v>
      </c>
      <c r="K71" s="339">
        <v>18162.597834064803</v>
      </c>
      <c r="L71" s="340">
        <v>18867.102695124802</v>
      </c>
      <c r="M71" s="5"/>
      <c r="O71" s="705"/>
    </row>
    <row r="72" spans="1:15">
      <c r="A72" s="12"/>
      <c r="B72" s="387" t="s">
        <v>1022</v>
      </c>
      <c r="C72" s="184" t="s">
        <v>1023</v>
      </c>
      <c r="D72" s="518">
        <v>2.02</v>
      </c>
      <c r="E72" s="519">
        <v>2.6859234449760767</v>
      </c>
      <c r="F72" s="327">
        <v>15763.528171333441</v>
      </c>
      <c r="G72" s="329">
        <v>16110.361333701441</v>
      </c>
      <c r="H72" s="329">
        <v>16457.194496069442</v>
      </c>
      <c r="I72" s="482">
        <v>16804.027658437437</v>
      </c>
      <c r="J72" s="329">
        <v>17497.693983173442</v>
      </c>
      <c r="K72" s="339">
        <v>17844.527145541444</v>
      </c>
      <c r="L72" s="340">
        <v>18538.193470277445</v>
      </c>
      <c r="M72" s="18"/>
      <c r="O72" s="705"/>
    </row>
    <row r="73" spans="1:15">
      <c r="A73" s="19"/>
      <c r="B73" s="387" t="s">
        <v>1024</v>
      </c>
      <c r="C73" s="184" t="s">
        <v>1025</v>
      </c>
      <c r="D73" s="518">
        <v>1.99</v>
      </c>
      <c r="E73" s="519">
        <v>2.6460334928229665</v>
      </c>
      <c r="F73" s="327">
        <v>15510.324155782082</v>
      </c>
      <c r="G73" s="329">
        <v>15851.73804998808</v>
      </c>
      <c r="H73" s="329">
        <v>16193.15194419408</v>
      </c>
      <c r="I73" s="482">
        <v>16534.565838400082</v>
      </c>
      <c r="J73" s="329">
        <v>17217.393626812085</v>
      </c>
      <c r="K73" s="339">
        <v>17558.80752101808</v>
      </c>
      <c r="L73" s="340">
        <v>18241.635309430083</v>
      </c>
      <c r="M73" s="5"/>
      <c r="O73" s="705"/>
    </row>
    <row r="74" spans="1:15">
      <c r="A74" s="10"/>
      <c r="B74" s="387" t="s">
        <v>1026</v>
      </c>
      <c r="C74" s="184" t="s">
        <v>1027</v>
      </c>
      <c r="D74" s="518">
        <v>1.96</v>
      </c>
      <c r="E74" s="519">
        <v>2.6061435406698563</v>
      </c>
      <c r="F74" s="327">
        <v>15257.120140230723</v>
      </c>
      <c r="G74" s="329">
        <v>15593.114766274721</v>
      </c>
      <c r="H74" s="329">
        <v>15929.109392318718</v>
      </c>
      <c r="I74" s="482">
        <v>16265.104018362725</v>
      </c>
      <c r="J74" s="329">
        <v>16937.093270450725</v>
      </c>
      <c r="K74" s="339">
        <v>17273.087896494719</v>
      </c>
      <c r="L74" s="340">
        <v>17945.077148582721</v>
      </c>
      <c r="M74" s="5"/>
      <c r="O74" s="705"/>
    </row>
    <row r="75" spans="1:15" ht="15.75" thickBot="1">
      <c r="A75" s="4"/>
      <c r="B75" s="388" t="s">
        <v>1028</v>
      </c>
      <c r="C75" s="192" t="s">
        <v>1029</v>
      </c>
      <c r="D75" s="521">
        <v>1.93</v>
      </c>
      <c r="E75" s="522">
        <v>2.5662535885167461</v>
      </c>
      <c r="F75" s="352">
        <v>15060.314463807041</v>
      </c>
      <c r="G75" s="353">
        <v>15390.889821689041</v>
      </c>
      <c r="H75" s="353">
        <v>15721.465179571045</v>
      </c>
      <c r="I75" s="488">
        <v>16052.040537453042</v>
      </c>
      <c r="J75" s="353">
        <v>16713.191253217043</v>
      </c>
      <c r="K75" s="354">
        <v>17043.766611099039</v>
      </c>
      <c r="L75" s="355">
        <v>17704.917326863047</v>
      </c>
      <c r="M75" s="5"/>
      <c r="O75" s="705"/>
    </row>
    <row r="76" spans="1:15">
      <c r="A76" s="10"/>
      <c r="B76" s="385" t="s">
        <v>1030</v>
      </c>
      <c r="C76" s="200" t="s">
        <v>1031</v>
      </c>
      <c r="D76" s="523">
        <v>1.9</v>
      </c>
      <c r="E76" s="524">
        <v>2.5259999999999998</v>
      </c>
      <c r="F76" s="347">
        <v>14481.954358535684</v>
      </c>
      <c r="G76" s="348">
        <v>14807.110448255684</v>
      </c>
      <c r="H76" s="348">
        <v>15132.266537975676</v>
      </c>
      <c r="I76" s="487">
        <v>15457.42262769568</v>
      </c>
      <c r="J76" s="348">
        <v>15782.578717415685</v>
      </c>
      <c r="K76" s="349">
        <v>16107.734807135679</v>
      </c>
      <c r="L76" s="350">
        <v>16758.046986575682</v>
      </c>
      <c r="M76" s="18"/>
      <c r="O76" s="705"/>
    </row>
    <row r="77" spans="1:15">
      <c r="A77" s="10"/>
      <c r="B77" s="387" t="s">
        <v>1032</v>
      </c>
      <c r="C77" s="184" t="s">
        <v>1033</v>
      </c>
      <c r="D77" s="518">
        <v>1.87</v>
      </c>
      <c r="E77" s="519">
        <v>2.4861157894736845</v>
      </c>
      <c r="F77" s="327">
        <v>14290.567950274002</v>
      </c>
      <c r="G77" s="329">
        <v>14610.304771831998</v>
      </c>
      <c r="H77" s="329">
        <v>14930.041593389999</v>
      </c>
      <c r="I77" s="482">
        <v>15249.778414947999</v>
      </c>
      <c r="J77" s="329">
        <v>15569.515236505997</v>
      </c>
      <c r="K77" s="339">
        <v>15889.252058064001</v>
      </c>
      <c r="L77" s="340">
        <v>16528.725701180003</v>
      </c>
      <c r="M77" s="20"/>
      <c r="O77" s="705"/>
    </row>
    <row r="78" spans="1:15">
      <c r="A78" s="10"/>
      <c r="B78" s="387" t="s">
        <v>1034</v>
      </c>
      <c r="C78" s="184" t="s">
        <v>1035</v>
      </c>
      <c r="D78" s="518">
        <v>1.83</v>
      </c>
      <c r="E78" s="519">
        <v>2.4329368421052635</v>
      </c>
      <c r="F78" s="327">
        <v>14010.43213888464</v>
      </c>
      <c r="G78" s="329">
        <v>14324.74969228064</v>
      </c>
      <c r="H78" s="329">
        <v>14639.067245676641</v>
      </c>
      <c r="I78" s="482">
        <v>14953.384799072641</v>
      </c>
      <c r="J78" s="329">
        <v>15267.702352468645</v>
      </c>
      <c r="K78" s="339">
        <v>15582.019905864645</v>
      </c>
      <c r="L78" s="340">
        <v>16210.655012656645</v>
      </c>
      <c r="M78" s="20"/>
      <c r="O78" s="705"/>
    </row>
    <row r="79" spans="1:15">
      <c r="A79" s="4"/>
      <c r="B79" s="387" t="s">
        <v>1036</v>
      </c>
      <c r="C79" s="184" t="s">
        <v>1037</v>
      </c>
      <c r="D79" s="518">
        <v>1.8</v>
      </c>
      <c r="E79" s="519">
        <v>2.3930526315789473</v>
      </c>
      <c r="F79" s="327">
        <v>13762.64739149528</v>
      </c>
      <c r="G79" s="329">
        <v>14071.54567672928</v>
      </c>
      <c r="H79" s="329">
        <v>14380.443961963285</v>
      </c>
      <c r="I79" s="482">
        <v>14689.342247197281</v>
      </c>
      <c r="J79" s="329">
        <v>14998.240532431282</v>
      </c>
      <c r="K79" s="339">
        <v>15307.138817665282</v>
      </c>
      <c r="L79" s="340">
        <v>15924.935388133279</v>
      </c>
      <c r="M79" s="5"/>
      <c r="O79" s="705"/>
    </row>
    <row r="80" spans="1:15">
      <c r="A80" s="12"/>
      <c r="B80" s="387" t="s">
        <v>1038</v>
      </c>
      <c r="C80" s="184" t="s">
        <v>1039</v>
      </c>
      <c r="D80" s="518">
        <v>1.77</v>
      </c>
      <c r="E80" s="519">
        <v>2.3531684210526311</v>
      </c>
      <c r="F80" s="327">
        <v>13514.862644105919</v>
      </c>
      <c r="G80" s="329">
        <v>13818.341661177918</v>
      </c>
      <c r="H80" s="329">
        <v>14121.82067824992</v>
      </c>
      <c r="I80" s="482">
        <v>14425.299695321923</v>
      </c>
      <c r="J80" s="329">
        <v>14728.77871239392</v>
      </c>
      <c r="K80" s="339">
        <v>15032.257729465919</v>
      </c>
      <c r="L80" s="340">
        <v>15639.215763609918</v>
      </c>
      <c r="M80" s="18"/>
      <c r="O80" s="705"/>
    </row>
    <row r="81" spans="1:15" ht="15.75" thickBot="1">
      <c r="A81" s="12"/>
      <c r="B81" s="388" t="s">
        <v>1040</v>
      </c>
      <c r="C81" s="192" t="s">
        <v>1041</v>
      </c>
      <c r="D81" s="521">
        <v>1.74</v>
      </c>
      <c r="E81" s="522">
        <v>2.3132842105263154</v>
      </c>
      <c r="F81" s="352">
        <v>13323.476235844239</v>
      </c>
      <c r="G81" s="353">
        <v>13621.535984754237</v>
      </c>
      <c r="H81" s="353">
        <v>13919.595733664237</v>
      </c>
      <c r="I81" s="488">
        <v>14217.655482574237</v>
      </c>
      <c r="J81" s="353">
        <v>14515.715231484239</v>
      </c>
      <c r="K81" s="354">
        <v>14813.774980394239</v>
      </c>
      <c r="L81" s="355">
        <v>15409.894478214239</v>
      </c>
      <c r="M81" s="18"/>
      <c r="O81" s="705"/>
    </row>
    <row r="82" spans="1:15">
      <c r="A82" s="10"/>
      <c r="B82" s="385" t="s">
        <v>1042</v>
      </c>
      <c r="C82" s="200" t="s">
        <v>1043</v>
      </c>
      <c r="D82" s="523">
        <v>1.71</v>
      </c>
      <c r="E82" s="524">
        <v>2.2730000000000001</v>
      </c>
      <c r="F82" s="427">
        <v>12783.051007706881</v>
      </c>
      <c r="G82" s="348">
        <v>13075.691488454879</v>
      </c>
      <c r="H82" s="348">
        <v>13368.33196920288</v>
      </c>
      <c r="I82" s="487">
        <v>13368.33196920288</v>
      </c>
      <c r="J82" s="348">
        <v>13660.972449950877</v>
      </c>
      <c r="K82" s="349">
        <v>13953.612930698881</v>
      </c>
      <c r="L82" s="350">
        <v>14538.893892194883</v>
      </c>
      <c r="M82" s="11"/>
      <c r="O82" s="705"/>
    </row>
    <row r="83" spans="1:15">
      <c r="A83" s="4"/>
      <c r="B83" s="387" t="s">
        <v>1044</v>
      </c>
      <c r="C83" s="184" t="s">
        <v>1045</v>
      </c>
      <c r="D83" s="518">
        <v>1.68</v>
      </c>
      <c r="E83" s="519">
        <v>2.2331228070175437</v>
      </c>
      <c r="F83" s="376">
        <v>12597.083867607196</v>
      </c>
      <c r="G83" s="329">
        <v>12884.305080193202</v>
      </c>
      <c r="H83" s="329">
        <v>13171.526292779199</v>
      </c>
      <c r="I83" s="482">
        <v>13171.526292779199</v>
      </c>
      <c r="J83" s="329">
        <v>13458.747505365198</v>
      </c>
      <c r="K83" s="339">
        <v>13745.9687179512</v>
      </c>
      <c r="L83" s="340">
        <v>14320.4111431232</v>
      </c>
      <c r="M83" s="11"/>
      <c r="O83" s="705"/>
    </row>
    <row r="84" spans="1:15">
      <c r="A84" s="4"/>
      <c r="B84" s="387" t="s">
        <v>1046</v>
      </c>
      <c r="C84" s="184" t="s">
        <v>1047</v>
      </c>
      <c r="D84" s="518">
        <v>1.64</v>
      </c>
      <c r="E84" s="519">
        <v>2.179953216374269</v>
      </c>
      <c r="F84" s="376">
        <v>12322.367324379838</v>
      </c>
      <c r="G84" s="329">
        <v>12604.169268803838</v>
      </c>
      <c r="H84" s="329">
        <v>12885.97121322784</v>
      </c>
      <c r="I84" s="482">
        <v>12885.97121322784</v>
      </c>
      <c r="J84" s="329">
        <v>13167.773157651842</v>
      </c>
      <c r="K84" s="339">
        <v>13449.575102075838</v>
      </c>
      <c r="L84" s="340">
        <v>14013.17899092384</v>
      </c>
      <c r="M84" s="20"/>
      <c r="O84" s="705"/>
    </row>
    <row r="85" spans="1:15">
      <c r="A85" s="19"/>
      <c r="B85" s="387" t="s">
        <v>1048</v>
      </c>
      <c r="C85" s="184" t="s">
        <v>1049</v>
      </c>
      <c r="D85" s="518">
        <v>1.61</v>
      </c>
      <c r="E85" s="519">
        <v>2.140076023391813</v>
      </c>
      <c r="F85" s="376">
        <v>12080.001845152485</v>
      </c>
      <c r="G85" s="329">
        <v>12356.384521414484</v>
      </c>
      <c r="H85" s="329">
        <v>12632.767197676483</v>
      </c>
      <c r="I85" s="482">
        <v>12632.767197676483</v>
      </c>
      <c r="J85" s="329">
        <v>12909.149873938481</v>
      </c>
      <c r="K85" s="339">
        <v>13185.532550200485</v>
      </c>
      <c r="L85" s="340">
        <v>13738.297902724482</v>
      </c>
      <c r="M85" s="18"/>
      <c r="O85" s="705"/>
    </row>
    <row r="86" spans="1:15">
      <c r="A86" s="12"/>
      <c r="B86" s="387" t="s">
        <v>1050</v>
      </c>
      <c r="C86" s="184" t="s">
        <v>1051</v>
      </c>
      <c r="D86" s="518">
        <v>1.58</v>
      </c>
      <c r="E86" s="519">
        <v>2.1001988304093571</v>
      </c>
      <c r="F86" s="376">
        <v>11837.63636592512</v>
      </c>
      <c r="G86" s="329">
        <v>12108.599774025124</v>
      </c>
      <c r="H86" s="329">
        <v>12379.563182125125</v>
      </c>
      <c r="I86" s="482">
        <v>12379.563182125125</v>
      </c>
      <c r="J86" s="329">
        <v>12650.526590225116</v>
      </c>
      <c r="K86" s="339">
        <v>12921.489998325123</v>
      </c>
      <c r="L86" s="340">
        <v>13463.416814525122</v>
      </c>
      <c r="M86" s="11"/>
      <c r="O86" s="705"/>
    </row>
    <row r="87" spans="1:15" ht="15.75" thickBot="1">
      <c r="A87" s="19"/>
      <c r="B87" s="388" t="s">
        <v>1052</v>
      </c>
      <c r="C87" s="192" t="s">
        <v>1053</v>
      </c>
      <c r="D87" s="521">
        <v>1.55</v>
      </c>
      <c r="E87" s="522">
        <v>2.0603216374269011</v>
      </c>
      <c r="F87" s="384">
        <v>11651.669225825441</v>
      </c>
      <c r="G87" s="332">
        <v>11917.213365763439</v>
      </c>
      <c r="H87" s="332">
        <v>12182.757505701442</v>
      </c>
      <c r="I87" s="484">
        <v>12182.757505701442</v>
      </c>
      <c r="J87" s="332">
        <v>12448.30164563944</v>
      </c>
      <c r="K87" s="361">
        <v>12713.84578557744</v>
      </c>
      <c r="L87" s="363">
        <v>13244.934065453443</v>
      </c>
      <c r="M87" s="20"/>
      <c r="O87" s="705"/>
    </row>
    <row r="88" spans="1:15">
      <c r="A88" s="12"/>
      <c r="B88" s="385" t="s">
        <v>1054</v>
      </c>
      <c r="C88" s="200" t="s">
        <v>1055</v>
      </c>
      <c r="D88" s="523">
        <v>1.52</v>
      </c>
      <c r="E88" s="524">
        <v>2.0209999999999999</v>
      </c>
      <c r="F88" s="374">
        <v>11409.303746598078</v>
      </c>
      <c r="G88" s="336">
        <v>11409.303746598078</v>
      </c>
      <c r="H88" s="336">
        <v>11669.428618374079</v>
      </c>
      <c r="I88" s="481">
        <v>11669.428618374079</v>
      </c>
      <c r="J88" s="336">
        <v>11929.553490150078</v>
      </c>
      <c r="K88" s="357">
        <v>12189.678361926082</v>
      </c>
      <c r="L88" s="359">
        <v>12449.803233702081</v>
      </c>
      <c r="M88" s="11"/>
      <c r="O88" s="705"/>
    </row>
    <row r="89" spans="1:15">
      <c r="A89" s="19"/>
      <c r="B89" s="387" t="s">
        <v>1056</v>
      </c>
      <c r="C89" s="184" t="s">
        <v>1057</v>
      </c>
      <c r="D89" s="518">
        <v>1.48</v>
      </c>
      <c r="E89" s="519">
        <v>1.9678157894736841</v>
      </c>
      <c r="F89" s="376">
        <v>11190.9855424984</v>
      </c>
      <c r="G89" s="329">
        <v>11190.9855424984</v>
      </c>
      <c r="H89" s="329">
        <v>11445.691146112398</v>
      </c>
      <c r="I89" s="482">
        <v>11445.691146112398</v>
      </c>
      <c r="J89" s="329">
        <v>11700.3967497264</v>
      </c>
      <c r="K89" s="339">
        <v>11955.1023533404</v>
      </c>
      <c r="L89" s="340">
        <v>12209.807956954401</v>
      </c>
      <c r="M89" s="20"/>
      <c r="O89" s="705"/>
    </row>
    <row r="90" spans="1:15">
      <c r="A90" s="19"/>
      <c r="B90" s="387" t="s">
        <v>1058</v>
      </c>
      <c r="C90" s="184" t="s">
        <v>1059</v>
      </c>
      <c r="D90" s="518">
        <v>1.45</v>
      </c>
      <c r="E90" s="519">
        <v>1.9279276315789473</v>
      </c>
      <c r="F90" s="376">
        <v>10948.620063271039</v>
      </c>
      <c r="G90" s="329">
        <v>10948.620063271039</v>
      </c>
      <c r="H90" s="329">
        <v>11197.906398723042</v>
      </c>
      <c r="I90" s="482">
        <v>11197.906398723042</v>
      </c>
      <c r="J90" s="329">
        <v>11447.19273417504</v>
      </c>
      <c r="K90" s="339">
        <v>11696.479069627039</v>
      </c>
      <c r="L90" s="340">
        <v>11945.765405079039</v>
      </c>
      <c r="M90" s="5"/>
      <c r="O90" s="705"/>
    </row>
    <row r="91" spans="1:15">
      <c r="A91" s="12"/>
      <c r="B91" s="387" t="s">
        <v>1060</v>
      </c>
      <c r="C91" s="184" t="s">
        <v>1061</v>
      </c>
      <c r="D91" s="518">
        <v>1.42</v>
      </c>
      <c r="E91" s="519">
        <v>1.8880394736842105</v>
      </c>
      <c r="F91" s="376">
        <v>10706.25458404368</v>
      </c>
      <c r="G91" s="329">
        <v>10706.25458404368</v>
      </c>
      <c r="H91" s="329">
        <v>10950.12165133368</v>
      </c>
      <c r="I91" s="482">
        <v>10950.12165133368</v>
      </c>
      <c r="J91" s="329">
        <v>11193.988718623681</v>
      </c>
      <c r="K91" s="339">
        <v>11437.855785913682</v>
      </c>
      <c r="L91" s="340">
        <v>11681.722853203682</v>
      </c>
      <c r="M91" s="18"/>
      <c r="O91" s="705"/>
    </row>
    <row r="92" spans="1:15">
      <c r="A92" s="10"/>
      <c r="B92" s="387" t="s">
        <v>1062</v>
      </c>
      <c r="C92" s="184" t="s">
        <v>1063</v>
      </c>
      <c r="D92" s="518">
        <v>1.39</v>
      </c>
      <c r="E92" s="519">
        <v>1.8481513157894736</v>
      </c>
      <c r="F92" s="376">
        <v>10463.889104816322</v>
      </c>
      <c r="G92" s="329">
        <v>10463.889104816322</v>
      </c>
      <c r="H92" s="329">
        <v>10702.336903944319</v>
      </c>
      <c r="I92" s="482">
        <v>10702.336903944319</v>
      </c>
      <c r="J92" s="329">
        <v>10940.784703072321</v>
      </c>
      <c r="K92" s="339">
        <v>11179.232502200319</v>
      </c>
      <c r="L92" s="340">
        <v>11417.680301328319</v>
      </c>
      <c r="M92" s="20"/>
      <c r="O92" s="705"/>
    </row>
    <row r="93" spans="1:15" ht="15.75" thickBot="1">
      <c r="A93" s="4"/>
      <c r="B93" s="388" t="s">
        <v>1064</v>
      </c>
      <c r="C93" s="192" t="s">
        <v>1065</v>
      </c>
      <c r="D93" s="521">
        <v>1.36</v>
      </c>
      <c r="E93" s="522">
        <v>1.808263157894737</v>
      </c>
      <c r="F93" s="425">
        <v>10277.921964716639</v>
      </c>
      <c r="G93" s="353">
        <v>10277.921964716639</v>
      </c>
      <c r="H93" s="353">
        <v>10510.95049568264</v>
      </c>
      <c r="I93" s="488">
        <v>10510.95049568264</v>
      </c>
      <c r="J93" s="353">
        <v>10743.979026648642</v>
      </c>
      <c r="K93" s="354">
        <v>10977.007557614641</v>
      </c>
      <c r="L93" s="355">
        <v>11210.036088580642</v>
      </c>
      <c r="M93" s="5"/>
      <c r="O93" s="705"/>
    </row>
    <row r="94" spans="1:15">
      <c r="A94" s="12"/>
      <c r="B94" s="385" t="s">
        <v>1066</v>
      </c>
      <c r="C94" s="200" t="s">
        <v>1067</v>
      </c>
      <c r="D94" s="523">
        <v>1.33</v>
      </c>
      <c r="E94" s="524">
        <v>1.768</v>
      </c>
      <c r="F94" s="427">
        <v>10035.55648548928</v>
      </c>
      <c r="G94" s="348">
        <v>10035.55648548928</v>
      </c>
      <c r="H94" s="348">
        <v>10035.55648548928</v>
      </c>
      <c r="I94" s="487">
        <v>10035.55648548928</v>
      </c>
      <c r="J94" s="348">
        <v>10035.55648548928</v>
      </c>
      <c r="K94" s="349">
        <v>10263.165748293281</v>
      </c>
      <c r="L94" s="350">
        <v>10490.775011097281</v>
      </c>
      <c r="M94" s="11"/>
      <c r="O94" s="705"/>
    </row>
    <row r="95" spans="1:15">
      <c r="A95" s="10"/>
      <c r="B95" s="387" t="s">
        <v>1068</v>
      </c>
      <c r="C95" s="184" t="s">
        <v>1069</v>
      </c>
      <c r="D95" s="518">
        <v>1.29</v>
      </c>
      <c r="E95" s="519">
        <v>1.7148270676691728</v>
      </c>
      <c r="F95" s="376">
        <v>9760.8399422619186</v>
      </c>
      <c r="G95" s="329">
        <v>9760.8399422619186</v>
      </c>
      <c r="H95" s="329">
        <v>9760.8399422619186</v>
      </c>
      <c r="I95" s="482">
        <v>9760.8399422619186</v>
      </c>
      <c r="J95" s="329">
        <v>9760.8399422619186</v>
      </c>
      <c r="K95" s="339">
        <v>9983.0299369039185</v>
      </c>
      <c r="L95" s="340">
        <v>10205.21993154592</v>
      </c>
      <c r="M95" s="5"/>
      <c r="O95" s="705"/>
    </row>
    <row r="96" spans="1:15">
      <c r="A96" s="10"/>
      <c r="B96" s="387" t="s">
        <v>1070</v>
      </c>
      <c r="C96" s="184" t="s">
        <v>1071</v>
      </c>
      <c r="D96" s="518">
        <v>1.26</v>
      </c>
      <c r="E96" s="519">
        <v>1.6749473684210525</v>
      </c>
      <c r="F96" s="376">
        <v>9574.872802162241</v>
      </c>
      <c r="G96" s="329">
        <v>9574.872802162241</v>
      </c>
      <c r="H96" s="329">
        <v>9574.872802162241</v>
      </c>
      <c r="I96" s="482">
        <v>9574.872802162241</v>
      </c>
      <c r="J96" s="329">
        <v>9574.872802162241</v>
      </c>
      <c r="K96" s="339">
        <v>9791.6435286422402</v>
      </c>
      <c r="L96" s="340">
        <v>10008.414255122239</v>
      </c>
      <c r="M96" s="18"/>
      <c r="O96" s="705"/>
    </row>
    <row r="97" spans="1:15">
      <c r="A97" s="10"/>
      <c r="B97" s="387" t="s">
        <v>1072</v>
      </c>
      <c r="C97" s="184" t="s">
        <v>1073</v>
      </c>
      <c r="D97" s="518">
        <v>1.23</v>
      </c>
      <c r="E97" s="519">
        <v>1.6350676691729322</v>
      </c>
      <c r="F97" s="376">
        <v>9332.50732293488</v>
      </c>
      <c r="G97" s="329">
        <v>9332.50732293488</v>
      </c>
      <c r="H97" s="329">
        <v>9332.50732293488</v>
      </c>
      <c r="I97" s="482">
        <v>9332.50732293488</v>
      </c>
      <c r="J97" s="329">
        <v>9332.50732293488</v>
      </c>
      <c r="K97" s="339">
        <v>9543.8587812528822</v>
      </c>
      <c r="L97" s="340">
        <v>9755.2102395708789</v>
      </c>
      <c r="M97" s="20"/>
      <c r="O97" s="705"/>
    </row>
    <row r="98" spans="1:15">
      <c r="A98" s="4"/>
      <c r="B98" s="387" t="s">
        <v>1074</v>
      </c>
      <c r="C98" s="184" t="s">
        <v>1075</v>
      </c>
      <c r="D98" s="518">
        <v>1.2</v>
      </c>
      <c r="E98" s="519">
        <v>1.5951879699248119</v>
      </c>
      <c r="F98" s="376">
        <v>9090.1418437075172</v>
      </c>
      <c r="G98" s="329">
        <v>9090.1418437075172</v>
      </c>
      <c r="H98" s="329">
        <v>9090.1418437075172</v>
      </c>
      <c r="I98" s="482">
        <v>9090.1418437075172</v>
      </c>
      <c r="J98" s="329">
        <v>9090.1418437075172</v>
      </c>
      <c r="K98" s="339">
        <v>9296.0740338635187</v>
      </c>
      <c r="L98" s="340">
        <v>9502.0062240195184</v>
      </c>
      <c r="M98" s="20"/>
      <c r="O98" s="705"/>
    </row>
    <row r="99" spans="1:15" ht="15.75" thickBot="1">
      <c r="A99" s="12"/>
      <c r="B99" s="388" t="s">
        <v>1076</v>
      </c>
      <c r="C99" s="192" t="s">
        <v>1077</v>
      </c>
      <c r="D99" s="527">
        <v>1.17</v>
      </c>
      <c r="E99" s="522">
        <v>1.556</v>
      </c>
      <c r="F99" s="425">
        <v>8904.1747036078414</v>
      </c>
      <c r="G99" s="353">
        <v>8904.1747036078414</v>
      </c>
      <c r="H99" s="353">
        <v>8904.1747036078414</v>
      </c>
      <c r="I99" s="488">
        <v>8904.1747036078414</v>
      </c>
      <c r="J99" s="353">
        <v>8904.1747036078414</v>
      </c>
      <c r="K99" s="354">
        <v>9104.6876256018404</v>
      </c>
      <c r="L99" s="355">
        <v>9305.2005475958413</v>
      </c>
      <c r="M99" s="5"/>
      <c r="O99" s="705"/>
    </row>
    <row r="100" spans="1:15">
      <c r="A100" s="12"/>
      <c r="B100" s="385" t="s">
        <v>1078</v>
      </c>
      <c r="C100" s="200" t="s">
        <v>1079</v>
      </c>
      <c r="D100" s="523">
        <v>1.1399999999999999</v>
      </c>
      <c r="E100" s="524">
        <v>1.516</v>
      </c>
      <c r="F100" s="427">
        <v>8661.8092243804804</v>
      </c>
      <c r="G100" s="348">
        <v>8661.8092243804804</v>
      </c>
      <c r="H100" s="348">
        <v>8661.8092243804804</v>
      </c>
      <c r="I100" s="487">
        <v>8661.8092243804804</v>
      </c>
      <c r="J100" s="348">
        <v>8661.8092243804804</v>
      </c>
      <c r="K100" s="348">
        <v>8661.8092243804804</v>
      </c>
      <c r="L100" s="457">
        <v>8856.9028782124769</v>
      </c>
      <c r="M100" s="18"/>
      <c r="O100" s="705"/>
    </row>
    <row r="101" spans="1:15">
      <c r="A101" s="10"/>
      <c r="B101" s="387" t="s">
        <v>1080</v>
      </c>
      <c r="C101" s="184" t="s">
        <v>1081</v>
      </c>
      <c r="D101" s="525">
        <v>1.1000000000000001</v>
      </c>
      <c r="E101" s="519">
        <v>1.4628070175438599</v>
      </c>
      <c r="F101" s="376">
        <v>8387.092681153119</v>
      </c>
      <c r="G101" s="329">
        <v>8387.092681153119</v>
      </c>
      <c r="H101" s="329">
        <v>8387.092681153119</v>
      </c>
      <c r="I101" s="482">
        <v>8387.092681153119</v>
      </c>
      <c r="J101" s="329">
        <v>8387.092681153119</v>
      </c>
      <c r="K101" s="329">
        <v>8387.092681153119</v>
      </c>
      <c r="L101" s="393">
        <v>8576.7670668231203</v>
      </c>
      <c r="M101" s="18"/>
      <c r="O101" s="705"/>
    </row>
    <row r="102" spans="1:15">
      <c r="A102" s="4"/>
      <c r="B102" s="387" t="s">
        <v>1082</v>
      </c>
      <c r="C102" s="184" t="s">
        <v>1083</v>
      </c>
      <c r="D102" s="525">
        <v>1.07</v>
      </c>
      <c r="E102" s="519">
        <v>1.4229122807017547</v>
      </c>
      <c r="F102" s="376">
        <v>8201.1255410534377</v>
      </c>
      <c r="G102" s="329">
        <v>8201.1255410534377</v>
      </c>
      <c r="H102" s="329">
        <v>8201.1255410534377</v>
      </c>
      <c r="I102" s="482">
        <v>8201.1255410534377</v>
      </c>
      <c r="J102" s="329">
        <v>8201.1255410534377</v>
      </c>
      <c r="K102" s="329">
        <v>8201.1255410534377</v>
      </c>
      <c r="L102" s="393">
        <v>8385.3806585614384</v>
      </c>
      <c r="M102" s="11"/>
      <c r="O102" s="705"/>
    </row>
    <row r="103" spans="1:15">
      <c r="A103" s="4"/>
      <c r="B103" s="387" t="s">
        <v>1084</v>
      </c>
      <c r="C103" s="184" t="s">
        <v>1085</v>
      </c>
      <c r="D103" s="525">
        <v>1.04</v>
      </c>
      <c r="E103" s="519">
        <v>1.3830175438596493</v>
      </c>
      <c r="F103" s="376">
        <v>7958.7600618260813</v>
      </c>
      <c r="G103" s="329">
        <v>7958.7600618260813</v>
      </c>
      <c r="H103" s="329">
        <v>7958.7600618260813</v>
      </c>
      <c r="I103" s="482">
        <v>7958.7600618260813</v>
      </c>
      <c r="J103" s="329">
        <v>7958.7600618260813</v>
      </c>
      <c r="K103" s="329">
        <v>7958.7600618260813</v>
      </c>
      <c r="L103" s="393">
        <v>8137.5959111720804</v>
      </c>
      <c r="M103" s="20"/>
      <c r="O103" s="705"/>
    </row>
    <row r="104" spans="1:15">
      <c r="A104" s="19"/>
      <c r="B104" s="387" t="s">
        <v>1086</v>
      </c>
      <c r="C104" s="184" t="s">
        <v>1087</v>
      </c>
      <c r="D104" s="525">
        <v>1</v>
      </c>
      <c r="E104" s="519">
        <v>1.3298245614035089</v>
      </c>
      <c r="F104" s="376">
        <v>7684.0435185987208</v>
      </c>
      <c r="G104" s="329">
        <v>7684.0435185987208</v>
      </c>
      <c r="H104" s="329">
        <v>7684.0435185987208</v>
      </c>
      <c r="I104" s="482">
        <v>7684.0435185987208</v>
      </c>
      <c r="J104" s="329">
        <v>7684.0435185987208</v>
      </c>
      <c r="K104" s="329">
        <v>7684.0435185987208</v>
      </c>
      <c r="L104" s="393">
        <v>7857.460099782721</v>
      </c>
      <c r="M104" s="11"/>
      <c r="O104" s="705"/>
    </row>
    <row r="105" spans="1:15" ht="15.75" thickBot="1">
      <c r="A105" s="12"/>
      <c r="B105" s="388" t="s">
        <v>1088</v>
      </c>
      <c r="C105" s="192" t="s">
        <v>1089</v>
      </c>
      <c r="D105" s="527">
        <v>0.98</v>
      </c>
      <c r="E105" s="522">
        <v>1.3032280701754386</v>
      </c>
      <c r="F105" s="425">
        <v>7530.4274424990399</v>
      </c>
      <c r="G105" s="353">
        <v>7530.4274424990399</v>
      </c>
      <c r="H105" s="353">
        <v>7530.4274424990399</v>
      </c>
      <c r="I105" s="488">
        <v>7530.4274424990399</v>
      </c>
      <c r="J105" s="353">
        <v>7530.4274424990399</v>
      </c>
      <c r="K105" s="353">
        <v>7530.4274424990399</v>
      </c>
      <c r="L105" s="454">
        <v>7698.4247555210413</v>
      </c>
      <c r="M105" s="11"/>
      <c r="O105" s="705"/>
    </row>
    <row r="106" spans="1:15">
      <c r="A106" s="19"/>
      <c r="B106" s="385" t="s">
        <v>1090</v>
      </c>
      <c r="C106" s="200" t="s">
        <v>1091</v>
      </c>
      <c r="D106" s="523">
        <v>0.95</v>
      </c>
      <c r="E106" s="524">
        <v>1.2629999999999999</v>
      </c>
      <c r="F106" s="347">
        <v>7288.0619632716825</v>
      </c>
      <c r="G106" s="528">
        <v>7288.0619632716825</v>
      </c>
      <c r="H106" s="528">
        <v>7288.0619632716825</v>
      </c>
      <c r="I106" s="544">
        <v>7288.0619632716825</v>
      </c>
      <c r="J106" s="528">
        <v>7288.0619632716825</v>
      </c>
      <c r="K106" s="528">
        <v>7288.0619632716825</v>
      </c>
      <c r="L106" s="350">
        <v>7288.0619632716825</v>
      </c>
      <c r="M106" s="20"/>
      <c r="O106" s="705"/>
    </row>
    <row r="107" spans="1:15">
      <c r="A107" s="19"/>
      <c r="B107" s="387" t="s">
        <v>1092</v>
      </c>
      <c r="C107" s="184" t="s">
        <v>1093</v>
      </c>
      <c r="D107" s="525">
        <v>0.91</v>
      </c>
      <c r="E107" s="519">
        <v>1.2098210526315789</v>
      </c>
      <c r="F107" s="327">
        <v>7013.3454200443193</v>
      </c>
      <c r="G107" s="328">
        <v>7013.3454200443193</v>
      </c>
      <c r="H107" s="328">
        <v>7013.3454200443193</v>
      </c>
      <c r="I107" s="479">
        <v>7013.3454200443193</v>
      </c>
      <c r="J107" s="328">
        <v>7013.3454200443193</v>
      </c>
      <c r="K107" s="328">
        <v>7013.3454200443193</v>
      </c>
      <c r="L107" s="340">
        <v>7013.3454200443193</v>
      </c>
      <c r="M107" s="11"/>
      <c r="O107" s="705"/>
    </row>
    <row r="108" spans="1:15">
      <c r="A108" s="12"/>
      <c r="B108" s="387" t="s">
        <v>1094</v>
      </c>
      <c r="C108" s="184" t="s">
        <v>1095</v>
      </c>
      <c r="D108" s="525">
        <v>0.88</v>
      </c>
      <c r="E108" s="519">
        <v>1.1699368421052632</v>
      </c>
      <c r="F108" s="327">
        <v>6827.3782799446417</v>
      </c>
      <c r="G108" s="328">
        <v>6827.3782799446417</v>
      </c>
      <c r="H108" s="328">
        <v>6827.3782799446417</v>
      </c>
      <c r="I108" s="479">
        <v>6827.3782799446417</v>
      </c>
      <c r="J108" s="328">
        <v>6827.3782799446417</v>
      </c>
      <c r="K108" s="328">
        <v>6827.3782799446417</v>
      </c>
      <c r="L108" s="340">
        <v>6827.3782799446417</v>
      </c>
      <c r="M108" s="5"/>
      <c r="O108" s="705"/>
    </row>
    <row r="109" spans="1:15">
      <c r="A109" s="19"/>
      <c r="B109" s="387" t="s">
        <v>1096</v>
      </c>
      <c r="C109" s="184" t="s">
        <v>1097</v>
      </c>
      <c r="D109" s="525">
        <v>0.85</v>
      </c>
      <c r="E109" s="519">
        <v>1.1300526315789472</v>
      </c>
      <c r="F109" s="327">
        <v>6585.0128007172798</v>
      </c>
      <c r="G109" s="328">
        <v>6585.0128007172798</v>
      </c>
      <c r="H109" s="328">
        <v>6585.0128007172798</v>
      </c>
      <c r="I109" s="479">
        <v>6585.0128007172798</v>
      </c>
      <c r="J109" s="328">
        <v>6585.0128007172798</v>
      </c>
      <c r="K109" s="328">
        <v>6585.0128007172798</v>
      </c>
      <c r="L109" s="340">
        <v>6585.0128007172798</v>
      </c>
      <c r="M109" s="18"/>
      <c r="O109" s="705"/>
    </row>
    <row r="110" spans="1:15">
      <c r="A110" s="10"/>
      <c r="B110" s="387" t="s">
        <v>1098</v>
      </c>
      <c r="C110" s="184" t="s">
        <v>1099</v>
      </c>
      <c r="D110" s="525">
        <v>0.82</v>
      </c>
      <c r="E110" s="519">
        <v>1.0901684210526312</v>
      </c>
      <c r="F110" s="327">
        <v>6342.6473214899215</v>
      </c>
      <c r="G110" s="328">
        <v>6342.6473214899215</v>
      </c>
      <c r="H110" s="328">
        <v>6342.6473214899215</v>
      </c>
      <c r="I110" s="479">
        <v>6342.6473214899215</v>
      </c>
      <c r="J110" s="328">
        <v>6342.6473214899215</v>
      </c>
      <c r="K110" s="328">
        <v>6342.6473214899215</v>
      </c>
      <c r="L110" s="340">
        <v>6342.6473214899215</v>
      </c>
      <c r="M110" s="18"/>
      <c r="O110" s="705"/>
    </row>
    <row r="111" spans="1:15" ht="15.75" thickBot="1">
      <c r="A111" s="4"/>
      <c r="B111" s="388" t="s">
        <v>1100</v>
      </c>
      <c r="C111" s="192" t="s">
        <v>1101</v>
      </c>
      <c r="D111" s="527">
        <v>0.79</v>
      </c>
      <c r="E111" s="522">
        <v>1.0502842105263155</v>
      </c>
      <c r="F111" s="352">
        <v>6156.6801813902403</v>
      </c>
      <c r="G111" s="467">
        <v>6156.6801813902403</v>
      </c>
      <c r="H111" s="467">
        <v>6156.6801813902403</v>
      </c>
      <c r="I111" s="545">
        <v>6156.6801813902403</v>
      </c>
      <c r="J111" s="467">
        <v>6156.6801813902403</v>
      </c>
      <c r="K111" s="467">
        <v>6156.6801813902403</v>
      </c>
      <c r="L111" s="355">
        <v>6156.6801813902403</v>
      </c>
      <c r="M111" s="21"/>
      <c r="O111" s="705"/>
    </row>
    <row r="112" spans="1:15">
      <c r="A112" s="4"/>
      <c r="B112" s="408" t="s">
        <v>1102</v>
      </c>
      <c r="C112" s="176" t="s">
        <v>1103</v>
      </c>
      <c r="D112" s="529">
        <v>0.76</v>
      </c>
      <c r="E112" s="510">
        <v>1.01</v>
      </c>
      <c r="F112" s="347">
        <v>5857.9163630352004</v>
      </c>
      <c r="G112" s="528">
        <v>5857.9163630352004</v>
      </c>
      <c r="H112" s="528">
        <v>5857.9163630352004</v>
      </c>
      <c r="I112" s="544">
        <v>5857.9163630352004</v>
      </c>
      <c r="J112" s="528">
        <v>5857.9163630352004</v>
      </c>
      <c r="K112" s="528">
        <v>5857.9163630352004</v>
      </c>
      <c r="L112" s="350">
        <v>5857.9163630352004</v>
      </c>
      <c r="M112" s="22"/>
      <c r="O112" s="705"/>
    </row>
    <row r="113" spans="1:15">
      <c r="A113" s="12"/>
      <c r="B113" s="387" t="s">
        <v>1104</v>
      </c>
      <c r="C113" s="184" t="s">
        <v>1105</v>
      </c>
      <c r="D113" s="525">
        <v>0.72</v>
      </c>
      <c r="E113" s="519">
        <v>0.95684210526315783</v>
      </c>
      <c r="F113" s="327">
        <v>5639.5981589355197</v>
      </c>
      <c r="G113" s="328">
        <v>5639.5981589355197</v>
      </c>
      <c r="H113" s="328">
        <v>5639.5981589355197</v>
      </c>
      <c r="I113" s="479">
        <v>5639.5981589355197</v>
      </c>
      <c r="J113" s="328">
        <v>5639.5981589355197</v>
      </c>
      <c r="K113" s="328">
        <v>5639.5981589355197</v>
      </c>
      <c r="L113" s="340">
        <v>5639.5981589355197</v>
      </c>
      <c r="M113" s="23"/>
      <c r="O113" s="705"/>
    </row>
    <row r="114" spans="1:15">
      <c r="A114" s="19"/>
      <c r="B114" s="387" t="s">
        <v>1106</v>
      </c>
      <c r="C114" s="184" t="s">
        <v>1107</v>
      </c>
      <c r="D114" s="525">
        <v>0.69</v>
      </c>
      <c r="E114" s="519">
        <v>0.91697368421052616</v>
      </c>
      <c r="F114" s="327">
        <v>5397.2326797081623</v>
      </c>
      <c r="G114" s="328">
        <v>5397.2326797081623</v>
      </c>
      <c r="H114" s="328">
        <v>5397.2326797081623</v>
      </c>
      <c r="I114" s="479">
        <v>5397.2326797081623</v>
      </c>
      <c r="J114" s="328">
        <v>5397.2326797081623</v>
      </c>
      <c r="K114" s="328">
        <v>5397.2326797081623</v>
      </c>
      <c r="L114" s="340">
        <v>5397.2326797081623</v>
      </c>
      <c r="M114" s="22"/>
      <c r="O114" s="705"/>
    </row>
    <row r="115" spans="1:15">
      <c r="A115" s="19"/>
      <c r="B115" s="387" t="s">
        <v>1108</v>
      </c>
      <c r="C115" s="184" t="s">
        <v>1109</v>
      </c>
      <c r="D115" s="525">
        <v>0.69</v>
      </c>
      <c r="E115" s="519">
        <v>0.91697368421052616</v>
      </c>
      <c r="F115" s="327">
        <v>5251.9203924808007</v>
      </c>
      <c r="G115" s="328">
        <v>5251.9203924808007</v>
      </c>
      <c r="H115" s="328">
        <v>5251.9203924808007</v>
      </c>
      <c r="I115" s="479">
        <v>5251.9203924808007</v>
      </c>
      <c r="J115" s="328">
        <v>5251.9203924808007</v>
      </c>
      <c r="K115" s="328">
        <v>5251.9203924808007</v>
      </c>
      <c r="L115" s="340">
        <v>5251.9203924808007</v>
      </c>
      <c r="M115" s="24"/>
      <c r="O115" s="705"/>
    </row>
    <row r="116" spans="1:15">
      <c r="A116" s="12"/>
      <c r="B116" s="387" t="s">
        <v>1110</v>
      </c>
      <c r="C116" s="184" t="s">
        <v>1111</v>
      </c>
      <c r="D116" s="525">
        <v>0.63</v>
      </c>
      <c r="E116" s="519">
        <v>0.83723684210526306</v>
      </c>
      <c r="F116" s="327">
        <v>4968.9000603811219</v>
      </c>
      <c r="G116" s="328">
        <v>4968.9000603811219</v>
      </c>
      <c r="H116" s="328">
        <v>4968.9000603811219</v>
      </c>
      <c r="I116" s="479">
        <v>4968.9000603811219</v>
      </c>
      <c r="J116" s="328">
        <v>4968.9000603811219</v>
      </c>
      <c r="K116" s="328">
        <v>4968.9000603811219</v>
      </c>
      <c r="L116" s="340">
        <v>4968.9000603811219</v>
      </c>
      <c r="M116" s="7"/>
      <c r="O116" s="705"/>
    </row>
    <row r="117" spans="1:15">
      <c r="A117" s="10"/>
      <c r="B117" s="387" t="s">
        <v>1112</v>
      </c>
      <c r="C117" s="184" t="s">
        <v>1113</v>
      </c>
      <c r="D117" s="525">
        <v>0.6</v>
      </c>
      <c r="E117" s="519">
        <v>0.79736842105263139</v>
      </c>
      <c r="F117" s="327">
        <v>4726.5345811537591</v>
      </c>
      <c r="G117" s="328">
        <v>4726.5345811537591</v>
      </c>
      <c r="H117" s="328">
        <v>4726.5345811537591</v>
      </c>
      <c r="I117" s="479">
        <v>4726.5345811537591</v>
      </c>
      <c r="J117" s="328">
        <v>4726.5345811537591</v>
      </c>
      <c r="K117" s="328">
        <v>4726.5345811537591</v>
      </c>
      <c r="L117" s="340">
        <v>4726.5345811537591</v>
      </c>
      <c r="M117" s="9"/>
      <c r="O117" s="705"/>
    </row>
    <row r="118" spans="1:15">
      <c r="A118" s="4"/>
      <c r="B118" s="387" t="s">
        <v>1114</v>
      </c>
      <c r="C118" s="184" t="s">
        <v>1115</v>
      </c>
      <c r="D118" s="525">
        <v>0.56000000000000005</v>
      </c>
      <c r="E118" s="519">
        <v>0.74421052631578932</v>
      </c>
      <c r="F118" s="327">
        <v>4451.8180379264013</v>
      </c>
      <c r="G118" s="328">
        <v>4451.8180379264013</v>
      </c>
      <c r="H118" s="328">
        <v>4451.8180379264013</v>
      </c>
      <c r="I118" s="479">
        <v>4451.8180379264013</v>
      </c>
      <c r="J118" s="328">
        <v>4451.8180379264013</v>
      </c>
      <c r="K118" s="328">
        <v>4451.8180379264013</v>
      </c>
      <c r="L118" s="340">
        <v>4451.8180379264013</v>
      </c>
      <c r="M118" s="11"/>
      <c r="O118" s="705"/>
    </row>
    <row r="119" spans="1:15">
      <c r="A119" s="37"/>
      <c r="B119" s="387" t="s">
        <v>1116</v>
      </c>
      <c r="C119" s="184" t="s">
        <v>1117</v>
      </c>
      <c r="D119" s="525">
        <v>0.53</v>
      </c>
      <c r="E119" s="519">
        <v>0.70434210526315766</v>
      </c>
      <c r="F119" s="327">
        <v>4209.4525586990412</v>
      </c>
      <c r="G119" s="328">
        <v>4209.4525586990412</v>
      </c>
      <c r="H119" s="328">
        <v>4209.4525586990412</v>
      </c>
      <c r="I119" s="479">
        <v>4209.4525586990412</v>
      </c>
      <c r="J119" s="328">
        <v>4209.4525586990412</v>
      </c>
      <c r="K119" s="328">
        <v>4209.4525586990412</v>
      </c>
      <c r="L119" s="340">
        <v>4209.4525586990412</v>
      </c>
      <c r="M119" s="18"/>
      <c r="O119" s="705"/>
    </row>
    <row r="120" spans="1:15" ht="15.75" thickBot="1">
      <c r="A120" s="8"/>
      <c r="B120" s="409" t="s">
        <v>1118</v>
      </c>
      <c r="C120" s="246" t="s">
        <v>1119</v>
      </c>
      <c r="D120" s="526">
        <v>0.5</v>
      </c>
      <c r="E120" s="530">
        <v>0.66447368421052611</v>
      </c>
      <c r="F120" s="330">
        <v>4023.4854185993599</v>
      </c>
      <c r="G120" s="331">
        <v>4023.4854185993599</v>
      </c>
      <c r="H120" s="331">
        <v>4023.4854185993599</v>
      </c>
      <c r="I120" s="480">
        <v>4023.4854185993599</v>
      </c>
      <c r="J120" s="331">
        <v>4023.4854185993599</v>
      </c>
      <c r="K120" s="331">
        <v>4023.4854185993599</v>
      </c>
      <c r="L120" s="363">
        <v>4023.4854185993599</v>
      </c>
      <c r="M120" s="5"/>
      <c r="O120" s="705"/>
    </row>
    <row r="121" spans="1:15" ht="15.75" thickBot="1">
      <c r="A121" s="38"/>
      <c r="B121" s="797" t="s">
        <v>1120</v>
      </c>
      <c r="C121" s="798"/>
      <c r="D121" s="798"/>
      <c r="E121" s="798"/>
      <c r="F121" s="798"/>
      <c r="G121" s="798"/>
      <c r="H121" s="798"/>
      <c r="I121" s="798"/>
      <c r="J121" s="798"/>
      <c r="K121" s="798"/>
      <c r="L121" s="799"/>
      <c r="M121" s="20"/>
    </row>
    <row r="122" spans="1:15">
      <c r="A122" s="8"/>
      <c r="B122" s="505" t="s">
        <v>1121</v>
      </c>
      <c r="C122" s="200" t="s">
        <v>1122</v>
      </c>
      <c r="D122" s="506">
        <v>4.75</v>
      </c>
      <c r="E122" s="507">
        <v>6542</v>
      </c>
      <c r="F122" s="374">
        <v>53257.650741872327</v>
      </c>
      <c r="G122" s="336">
        <v>57809.835997952337</v>
      </c>
      <c r="H122" s="336"/>
      <c r="I122" s="546"/>
      <c r="J122" s="531"/>
      <c r="K122" s="531"/>
      <c r="L122" s="532"/>
      <c r="M122" s="11"/>
      <c r="O122" s="705"/>
    </row>
    <row r="123" spans="1:15">
      <c r="A123" s="39"/>
      <c r="B123" s="517" t="s">
        <v>1123</v>
      </c>
      <c r="C123" s="184" t="s">
        <v>1124</v>
      </c>
      <c r="D123" s="518">
        <v>4.71</v>
      </c>
      <c r="E123" s="519">
        <v>6.4869094736842108</v>
      </c>
      <c r="F123" s="376">
        <v>52828.121855973593</v>
      </c>
      <c r="G123" s="329">
        <v>57342.372234919625</v>
      </c>
      <c r="H123" s="329"/>
      <c r="I123" s="547"/>
      <c r="J123" s="533"/>
      <c r="K123" s="533"/>
      <c r="L123" s="534"/>
      <c r="M123" s="11"/>
      <c r="O123" s="705"/>
    </row>
    <row r="124" spans="1:15">
      <c r="A124" s="40"/>
      <c r="B124" s="517" t="s">
        <v>1125</v>
      </c>
      <c r="C124" s="184" t="s">
        <v>1126</v>
      </c>
      <c r="D124" s="518">
        <v>4.67</v>
      </c>
      <c r="E124" s="519">
        <v>6.4318189473684217</v>
      </c>
      <c r="F124" s="376">
        <v>52398.592970074889</v>
      </c>
      <c r="G124" s="329">
        <v>56874.908471886883</v>
      </c>
      <c r="H124" s="329"/>
      <c r="I124" s="547"/>
      <c r="J124" s="533"/>
      <c r="K124" s="533"/>
      <c r="L124" s="534"/>
      <c r="M124" s="20"/>
      <c r="O124" s="705"/>
    </row>
    <row r="125" spans="1:15">
      <c r="A125" s="41"/>
      <c r="B125" s="517" t="s">
        <v>1127</v>
      </c>
      <c r="C125" s="184" t="s">
        <v>1128</v>
      </c>
      <c r="D125" s="518">
        <v>4.63</v>
      </c>
      <c r="E125" s="519">
        <v>6.3767284210526327</v>
      </c>
      <c r="F125" s="376">
        <v>51969.064084176163</v>
      </c>
      <c r="G125" s="329">
        <v>56407.444708854193</v>
      </c>
      <c r="H125" s="329"/>
      <c r="I125" s="547"/>
      <c r="J125" s="533"/>
      <c r="K125" s="533"/>
      <c r="L125" s="534"/>
      <c r="M125" s="5"/>
      <c r="O125" s="705"/>
    </row>
    <row r="126" spans="1:15">
      <c r="A126" s="19"/>
      <c r="B126" s="517" t="s">
        <v>1129</v>
      </c>
      <c r="C126" s="184" t="s">
        <v>1130</v>
      </c>
      <c r="D126" s="518">
        <v>4.59</v>
      </c>
      <c r="E126" s="519">
        <v>6.3216378947368437</v>
      </c>
      <c r="F126" s="376">
        <v>51539.535198277452</v>
      </c>
      <c r="G126" s="329">
        <v>55939.980945821473</v>
      </c>
      <c r="H126" s="329"/>
      <c r="I126" s="547"/>
      <c r="J126" s="533"/>
      <c r="K126" s="533"/>
      <c r="L126" s="534"/>
      <c r="M126" s="18"/>
      <c r="O126" s="705"/>
    </row>
    <row r="127" spans="1:15" ht="15.75" thickBot="1">
      <c r="A127" s="4"/>
      <c r="B127" s="520" t="s">
        <v>1131</v>
      </c>
      <c r="C127" s="192" t="s">
        <v>1132</v>
      </c>
      <c r="D127" s="521">
        <v>4.55</v>
      </c>
      <c r="E127" s="522">
        <v>6.2665473684210538</v>
      </c>
      <c r="F127" s="425">
        <v>51041.233019859363</v>
      </c>
      <c r="G127" s="353">
        <v>55403.743890269376</v>
      </c>
      <c r="H127" s="353"/>
      <c r="I127" s="548"/>
      <c r="J127" s="535"/>
      <c r="K127" s="535"/>
      <c r="L127" s="536"/>
      <c r="M127" s="21"/>
      <c r="O127" s="705"/>
    </row>
    <row r="128" spans="1:15">
      <c r="A128" s="10"/>
      <c r="B128" s="505" t="s">
        <v>1133</v>
      </c>
      <c r="C128" s="200" t="s">
        <v>1134</v>
      </c>
      <c r="D128" s="506">
        <v>4.51</v>
      </c>
      <c r="E128" s="507">
        <v>6215</v>
      </c>
      <c r="F128" s="427">
        <v>46637.715051334875</v>
      </c>
      <c r="G128" s="348">
        <v>51229.500704428647</v>
      </c>
      <c r="H128" s="348">
        <v>56171.87326817264</v>
      </c>
      <c r="I128" s="549"/>
      <c r="J128" s="537"/>
      <c r="K128" s="537"/>
      <c r="L128" s="538"/>
      <c r="M128" s="22"/>
      <c r="O128" s="705"/>
    </row>
    <row r="129" spans="1:15">
      <c r="A129" s="12"/>
      <c r="B129" s="517" t="s">
        <v>1135</v>
      </c>
      <c r="C129" s="184" t="s">
        <v>1136</v>
      </c>
      <c r="D129" s="518">
        <v>4.47</v>
      </c>
      <c r="E129" s="519">
        <v>6.1598780487804881</v>
      </c>
      <c r="F129" s="376">
        <v>46241.476896598644</v>
      </c>
      <c r="G129" s="329">
        <v>50794.552550367938</v>
      </c>
      <c r="H129" s="329">
        <v>55693.570968815933</v>
      </c>
      <c r="I129" s="547"/>
      <c r="J129" s="533"/>
      <c r="K129" s="533"/>
      <c r="L129" s="534"/>
      <c r="M129" s="23"/>
      <c r="O129" s="705"/>
    </row>
    <row r="130" spans="1:15">
      <c r="A130" s="19"/>
      <c r="B130" s="517" t="s">
        <v>1137</v>
      </c>
      <c r="C130" s="184" t="s">
        <v>1138</v>
      </c>
      <c r="D130" s="518">
        <v>4.43</v>
      </c>
      <c r="E130" s="519">
        <v>6.1047560975609754</v>
      </c>
      <c r="F130" s="376">
        <v>45845.238741862398</v>
      </c>
      <c r="G130" s="329">
        <v>50359.604396307193</v>
      </c>
      <c r="H130" s="329">
        <v>55215.268669459198</v>
      </c>
      <c r="I130" s="547"/>
      <c r="J130" s="533"/>
      <c r="K130" s="533"/>
      <c r="L130" s="534"/>
      <c r="M130" s="22"/>
      <c r="O130" s="705"/>
    </row>
    <row r="131" spans="1:15">
      <c r="A131" s="19"/>
      <c r="B131" s="517" t="s">
        <v>1139</v>
      </c>
      <c r="C131" s="184" t="s">
        <v>1140</v>
      </c>
      <c r="D131" s="518">
        <v>4.3899999999999997</v>
      </c>
      <c r="E131" s="519">
        <v>6.0496341463414636</v>
      </c>
      <c r="F131" s="376">
        <v>45449.000587126167</v>
      </c>
      <c r="G131" s="329">
        <v>49924.656242246485</v>
      </c>
      <c r="H131" s="329">
        <v>54736.966370102506</v>
      </c>
      <c r="I131" s="547"/>
      <c r="J131" s="533"/>
      <c r="K131" s="533"/>
      <c r="L131" s="534"/>
      <c r="M131" s="24"/>
      <c r="O131" s="705"/>
    </row>
    <row r="132" spans="1:15">
      <c r="A132" s="12"/>
      <c r="B132" s="517" t="s">
        <v>1141</v>
      </c>
      <c r="C132" s="184" t="s">
        <v>1142</v>
      </c>
      <c r="D132" s="518">
        <v>4.3499999999999996</v>
      </c>
      <c r="E132" s="519">
        <v>5.9945121951219518</v>
      </c>
      <c r="F132" s="376">
        <v>45052.762432389929</v>
      </c>
      <c r="G132" s="329">
        <v>49489.708088185769</v>
      </c>
      <c r="H132" s="329">
        <v>54258.664070745748</v>
      </c>
      <c r="I132" s="547"/>
      <c r="J132" s="533"/>
      <c r="K132" s="533"/>
      <c r="L132" s="534"/>
      <c r="M132" s="7"/>
      <c r="O132" s="705"/>
    </row>
    <row r="133" spans="1:15" ht="15.75" thickBot="1">
      <c r="A133" s="10"/>
      <c r="B133" s="520" t="s">
        <v>1143</v>
      </c>
      <c r="C133" s="192" t="s">
        <v>1144</v>
      </c>
      <c r="D133" s="521">
        <v>4.3099999999999996</v>
      </c>
      <c r="E133" s="522">
        <v>5.93939024390244</v>
      </c>
      <c r="F133" s="425">
        <v>44596.267448472565</v>
      </c>
      <c r="G133" s="353">
        <v>48985.986641605676</v>
      </c>
      <c r="H133" s="353">
        <v>53711.588478869679</v>
      </c>
      <c r="I133" s="548"/>
      <c r="J133" s="535"/>
      <c r="K133" s="535"/>
      <c r="L133" s="536"/>
      <c r="M133" s="9"/>
      <c r="O133" s="705"/>
    </row>
    <row r="134" spans="1:15">
      <c r="A134" s="4"/>
      <c r="B134" s="385" t="s">
        <v>1145</v>
      </c>
      <c r="C134" s="200" t="s">
        <v>1146</v>
      </c>
      <c r="D134" s="523">
        <v>4.2699999999999996</v>
      </c>
      <c r="E134" s="524">
        <v>5.8879999999999999</v>
      </c>
      <c r="F134" s="323">
        <v>41798.648618571198</v>
      </c>
      <c r="G134" s="325">
        <v>44725.053426051199</v>
      </c>
      <c r="H134" s="325">
        <v>49067.546156521603</v>
      </c>
      <c r="I134" s="483"/>
      <c r="J134" s="325"/>
      <c r="K134" s="337"/>
      <c r="L134" s="326"/>
      <c r="M134" s="11"/>
      <c r="O134" s="705"/>
    </row>
    <row r="135" spans="1:15">
      <c r="A135" s="12"/>
      <c r="B135" s="387" t="s">
        <v>1147</v>
      </c>
      <c r="C135" s="184" t="s">
        <v>1148</v>
      </c>
      <c r="D135" s="518">
        <v>4.2300000000000004</v>
      </c>
      <c r="E135" s="519">
        <v>5.8328430913348948</v>
      </c>
      <c r="F135" s="327">
        <v>41424.087536482977</v>
      </c>
      <c r="G135" s="329">
        <v>44323.396003152957</v>
      </c>
      <c r="H135" s="329">
        <v>48627.178734298897</v>
      </c>
      <c r="I135" s="482"/>
      <c r="J135" s="329"/>
      <c r="K135" s="339"/>
      <c r="L135" s="340"/>
      <c r="M135" s="18"/>
      <c r="O135" s="705"/>
    </row>
    <row r="136" spans="1:15">
      <c r="A136" s="10"/>
      <c r="B136" s="387" t="s">
        <v>1149</v>
      </c>
      <c r="C136" s="184" t="s">
        <v>1150</v>
      </c>
      <c r="D136" s="518">
        <v>4.1900000000000004</v>
      </c>
      <c r="E136" s="519">
        <v>5.7776861826697896</v>
      </c>
      <c r="F136" s="327">
        <v>41049.526454394727</v>
      </c>
      <c r="G136" s="329">
        <v>43921.738580254729</v>
      </c>
      <c r="H136" s="329">
        <v>48186.811312076177</v>
      </c>
      <c r="I136" s="482"/>
      <c r="J136" s="329"/>
      <c r="K136" s="339"/>
      <c r="L136" s="340"/>
      <c r="M136" s="5"/>
      <c r="O136" s="705"/>
    </row>
    <row r="137" spans="1:15">
      <c r="A137" s="10"/>
      <c r="B137" s="387" t="s">
        <v>1151</v>
      </c>
      <c r="C137" s="184" t="s">
        <v>1152</v>
      </c>
      <c r="D137" s="518">
        <v>4.1500000000000004</v>
      </c>
      <c r="E137" s="519">
        <v>5.7225292740046836</v>
      </c>
      <c r="F137" s="327">
        <v>40674.965372306491</v>
      </c>
      <c r="G137" s="329">
        <v>43520.081157356479</v>
      </c>
      <c r="H137" s="329">
        <v>47746.443889853435</v>
      </c>
      <c r="I137" s="482"/>
      <c r="J137" s="329"/>
      <c r="K137" s="339"/>
      <c r="L137" s="340"/>
      <c r="M137" s="20"/>
      <c r="O137" s="705"/>
    </row>
    <row r="138" spans="1:15">
      <c r="A138" s="10"/>
      <c r="B138" s="387" t="s">
        <v>1153</v>
      </c>
      <c r="C138" s="184" t="s">
        <v>1154</v>
      </c>
      <c r="D138" s="518">
        <v>4.1100000000000003</v>
      </c>
      <c r="E138" s="519">
        <v>5.6673723653395776</v>
      </c>
      <c r="F138" s="327">
        <v>40300.404290218241</v>
      </c>
      <c r="G138" s="329">
        <v>43118.423734458251</v>
      </c>
      <c r="H138" s="329">
        <v>47306.07646763073</v>
      </c>
      <c r="I138" s="482"/>
      <c r="J138" s="329"/>
      <c r="K138" s="339"/>
      <c r="L138" s="340"/>
      <c r="M138" s="11"/>
      <c r="O138" s="705"/>
    </row>
    <row r="139" spans="1:15" ht="15.75" thickBot="1">
      <c r="A139" s="4"/>
      <c r="B139" s="388" t="s">
        <v>1155</v>
      </c>
      <c r="C139" s="192" t="s">
        <v>1156</v>
      </c>
      <c r="D139" s="527">
        <v>4.07</v>
      </c>
      <c r="E139" s="522">
        <v>5.6120000000000001</v>
      </c>
      <c r="F139" s="352">
        <v>39865.586378948887</v>
      </c>
      <c r="G139" s="353">
        <v>42656.50948237889</v>
      </c>
      <c r="H139" s="353">
        <v>46796.935752888647</v>
      </c>
      <c r="I139" s="488"/>
      <c r="J139" s="353"/>
      <c r="K139" s="354"/>
      <c r="L139" s="355"/>
      <c r="M139" s="11"/>
      <c r="O139" s="705"/>
    </row>
    <row r="140" spans="1:15">
      <c r="A140" s="12"/>
      <c r="B140" s="385" t="s">
        <v>1157</v>
      </c>
      <c r="C140" s="539" t="s">
        <v>1158</v>
      </c>
      <c r="D140" s="523">
        <v>4.03</v>
      </c>
      <c r="E140" s="524">
        <v>5.5609999999999999</v>
      </c>
      <c r="F140" s="347">
        <v>37832.729239288652</v>
      </c>
      <c r="G140" s="348">
        <v>40596.556001908648</v>
      </c>
      <c r="H140" s="348">
        <v>43360.382764528658</v>
      </c>
      <c r="I140" s="487">
        <v>45865.205780000011</v>
      </c>
      <c r="J140" s="348"/>
      <c r="K140" s="349"/>
      <c r="L140" s="350"/>
      <c r="M140" s="20"/>
      <c r="O140" s="705"/>
    </row>
    <row r="141" spans="1:15">
      <c r="A141" s="12"/>
      <c r="B141" s="408" t="s">
        <v>1159</v>
      </c>
      <c r="C141" s="176" t="s">
        <v>1160</v>
      </c>
      <c r="D141" s="509">
        <v>3.99</v>
      </c>
      <c r="E141" s="510">
        <v>5.5058039702233241</v>
      </c>
      <c r="F141" s="323">
        <v>37474.425961686407</v>
      </c>
      <c r="G141" s="325">
        <v>40211.156383496418</v>
      </c>
      <c r="H141" s="325">
        <v>42947.886805306414</v>
      </c>
      <c r="I141" s="483">
        <v>45430.117300000005</v>
      </c>
      <c r="J141" s="325"/>
      <c r="K141" s="337"/>
      <c r="L141" s="326"/>
      <c r="M141" s="5"/>
      <c r="O141" s="705"/>
    </row>
    <row r="142" spans="1:15">
      <c r="A142" s="10"/>
      <c r="B142" s="387" t="s">
        <v>1161</v>
      </c>
      <c r="C142" s="184" t="s">
        <v>1162</v>
      </c>
      <c r="D142" s="518">
        <v>3.9529999999999998</v>
      </c>
      <c r="E142" s="519">
        <v>5.4547476426798998</v>
      </c>
      <c r="F142" s="327">
        <v>37125.828003284172</v>
      </c>
      <c r="G142" s="329">
        <v>39835.462084284169</v>
      </c>
      <c r="H142" s="329">
        <v>42545.096165284165</v>
      </c>
      <c r="I142" s="482">
        <v>45003.268819999998</v>
      </c>
      <c r="J142" s="329"/>
      <c r="K142" s="339"/>
      <c r="L142" s="340"/>
      <c r="M142" s="18"/>
      <c r="O142" s="705"/>
    </row>
    <row r="143" spans="1:15">
      <c r="A143" s="4"/>
      <c r="B143" s="387" t="s">
        <v>1163</v>
      </c>
      <c r="C143" s="540" t="s">
        <v>1164</v>
      </c>
      <c r="D143" s="518">
        <v>3.91</v>
      </c>
      <c r="E143" s="519">
        <v>5.3954119106699743</v>
      </c>
      <c r="F143" s="327">
        <v>36757.819406481933</v>
      </c>
      <c r="G143" s="329">
        <v>39440.357146671922</v>
      </c>
      <c r="H143" s="329">
        <v>42122.894886861926</v>
      </c>
      <c r="I143" s="482">
        <v>44558.910340000002</v>
      </c>
      <c r="J143" s="329"/>
      <c r="K143" s="339"/>
      <c r="L143" s="340"/>
      <c r="M143" s="20"/>
      <c r="O143" s="705"/>
    </row>
    <row r="144" spans="1:15">
      <c r="A144" s="4"/>
      <c r="B144" s="408" t="s">
        <v>1165</v>
      </c>
      <c r="C144" s="176" t="s">
        <v>1166</v>
      </c>
      <c r="D144" s="529">
        <v>3.87</v>
      </c>
      <c r="E144" s="519">
        <v>5.34</v>
      </c>
      <c r="F144" s="323">
        <v>36399.516128879681</v>
      </c>
      <c r="G144" s="325">
        <v>39054.957528259685</v>
      </c>
      <c r="H144" s="325">
        <v>41710.398927639675</v>
      </c>
      <c r="I144" s="483">
        <v>44122.791859999998</v>
      </c>
      <c r="J144" s="325"/>
      <c r="K144" s="337"/>
      <c r="L144" s="326"/>
      <c r="M144" s="5"/>
      <c r="O144" s="705"/>
    </row>
    <row r="145" spans="1:15" ht="15.75" thickBot="1">
      <c r="A145" s="19"/>
      <c r="B145" s="388" t="s">
        <v>1167</v>
      </c>
      <c r="C145" s="192" t="s">
        <v>1168</v>
      </c>
      <c r="D145" s="521">
        <v>3.83</v>
      </c>
      <c r="E145" s="522">
        <v>5.2850000000000001</v>
      </c>
      <c r="F145" s="343">
        <v>35980.956022096318</v>
      </c>
      <c r="G145" s="344">
        <v>38609.301080666315</v>
      </c>
      <c r="H145" s="344">
        <v>41237.646139236327</v>
      </c>
      <c r="I145" s="489">
        <v>43618.994140000003</v>
      </c>
      <c r="J145" s="344"/>
      <c r="K145" s="345"/>
      <c r="L145" s="346"/>
      <c r="M145" s="5"/>
      <c r="O145" s="705"/>
    </row>
    <row r="146" spans="1:15">
      <c r="A146" s="12"/>
      <c r="B146" s="385" t="s">
        <v>1169</v>
      </c>
      <c r="C146" s="200" t="s">
        <v>1170</v>
      </c>
      <c r="D146" s="506">
        <v>3.8</v>
      </c>
      <c r="E146" s="524">
        <v>5.234</v>
      </c>
      <c r="F146" s="427">
        <v>33574.004834286083</v>
      </c>
      <c r="G146" s="348">
        <v>35655.003808494082</v>
      </c>
      <c r="H146" s="348">
        <v>37736.002782702075</v>
      </c>
      <c r="I146" s="544">
        <v>39873.718439999997</v>
      </c>
      <c r="J146" s="348">
        <v>46799.440030122249</v>
      </c>
      <c r="K146" s="349"/>
      <c r="L146" s="350"/>
      <c r="M146" s="5"/>
      <c r="O146" s="705"/>
    </row>
    <row r="147" spans="1:15">
      <c r="A147" s="19"/>
      <c r="B147" s="387" t="s">
        <v>1171</v>
      </c>
      <c r="C147" s="184" t="s">
        <v>1172</v>
      </c>
      <c r="D147" s="518">
        <v>3.76</v>
      </c>
      <c r="E147" s="519">
        <v>5.1789052631578949</v>
      </c>
      <c r="F147" s="376">
        <v>33237.378629331848</v>
      </c>
      <c r="G147" s="329">
        <v>35296.700530891838</v>
      </c>
      <c r="H147" s="329">
        <v>37356.022432451842</v>
      </c>
      <c r="I147" s="479">
        <v>39472.179120000001</v>
      </c>
      <c r="J147" s="329">
        <v>46326.556998927539</v>
      </c>
      <c r="K147" s="339"/>
      <c r="L147" s="340"/>
      <c r="M147" s="18"/>
      <c r="O147" s="705"/>
    </row>
    <row r="148" spans="1:15">
      <c r="A148" s="19"/>
      <c r="B148" s="387" t="s">
        <v>1173</v>
      </c>
      <c r="C148" s="184" t="s">
        <v>1174</v>
      </c>
      <c r="D148" s="518">
        <v>3.72</v>
      </c>
      <c r="E148" s="519">
        <v>5.1238105263157907</v>
      </c>
      <c r="F148" s="376">
        <v>32900.752424377606</v>
      </c>
      <c r="G148" s="329">
        <v>34938.3972532896</v>
      </c>
      <c r="H148" s="329">
        <v>36976.042082201617</v>
      </c>
      <c r="I148" s="479">
        <v>39069.609800000006</v>
      </c>
      <c r="J148" s="329">
        <v>45853.673967732808</v>
      </c>
      <c r="K148" s="339"/>
      <c r="L148" s="340"/>
      <c r="M148" s="20"/>
      <c r="O148" s="705"/>
    </row>
    <row r="149" spans="1:15">
      <c r="A149" s="4"/>
      <c r="B149" s="387" t="s">
        <v>1175</v>
      </c>
      <c r="C149" s="184" t="s">
        <v>1176</v>
      </c>
      <c r="D149" s="518">
        <v>3.68</v>
      </c>
      <c r="E149" s="519">
        <v>5.0687157894736856</v>
      </c>
      <c r="F149" s="376">
        <v>32564.12621942336</v>
      </c>
      <c r="G149" s="329">
        <v>34580.093975687356</v>
      </c>
      <c r="H149" s="329">
        <v>36596.061731951369</v>
      </c>
      <c r="I149" s="479">
        <v>38667.040480000011</v>
      </c>
      <c r="J149" s="329">
        <v>45380.790936538084</v>
      </c>
      <c r="K149" s="339"/>
      <c r="L149" s="340"/>
      <c r="M149" s="20"/>
      <c r="O149" s="705"/>
    </row>
    <row r="150" spans="1:15">
      <c r="A150" s="4"/>
      <c r="B150" s="387" t="s">
        <v>1177</v>
      </c>
      <c r="C150" s="184" t="s">
        <v>1178</v>
      </c>
      <c r="D150" s="518">
        <v>3.64</v>
      </c>
      <c r="E150" s="519">
        <v>5.0136210526315805</v>
      </c>
      <c r="F150" s="376">
        <v>32167.243185288007</v>
      </c>
      <c r="G150" s="329">
        <v>34161.533868904007</v>
      </c>
      <c r="H150" s="329">
        <v>36155.824552520011</v>
      </c>
      <c r="I150" s="479">
        <v>38205.326500000003</v>
      </c>
      <c r="J150" s="329">
        <v>44839.134612824004</v>
      </c>
      <c r="K150" s="339"/>
      <c r="L150" s="340"/>
      <c r="M150" s="5"/>
      <c r="O150" s="705"/>
    </row>
    <row r="151" spans="1:15" ht="15.75" thickBot="1">
      <c r="A151" s="37"/>
      <c r="B151" s="388" t="s">
        <v>1179</v>
      </c>
      <c r="C151" s="192" t="s">
        <v>1180</v>
      </c>
      <c r="D151" s="521">
        <v>3.6</v>
      </c>
      <c r="E151" s="522">
        <v>4.9585263157894754</v>
      </c>
      <c r="F151" s="425">
        <v>31830.616980333762</v>
      </c>
      <c r="G151" s="353">
        <v>33803.230591301763</v>
      </c>
      <c r="H151" s="353">
        <v>35775.844202269764</v>
      </c>
      <c r="I151" s="545">
        <v>37802.757180000008</v>
      </c>
      <c r="J151" s="353">
        <v>44366.251581629287</v>
      </c>
      <c r="K151" s="354"/>
      <c r="L151" s="355"/>
      <c r="M151" s="18"/>
      <c r="O151" s="705"/>
    </row>
    <row r="152" spans="1:15">
      <c r="A152" s="8"/>
      <c r="B152" s="385" t="s">
        <v>1181</v>
      </c>
      <c r="C152" s="200" t="s">
        <v>1182</v>
      </c>
      <c r="D152" s="523">
        <v>3.56</v>
      </c>
      <c r="E152" s="524">
        <v>4.907</v>
      </c>
      <c r="F152" s="323">
        <v>29762.258455745283</v>
      </c>
      <c r="G152" s="325">
        <v>31493.990775379531</v>
      </c>
      <c r="H152" s="325">
        <v>32469.459044539522</v>
      </c>
      <c r="I152" s="483">
        <v>34473.957860000002</v>
      </c>
      <c r="J152" s="325">
        <v>39785.471063239522</v>
      </c>
      <c r="K152" s="337">
        <v>41942.432012114565</v>
      </c>
      <c r="L152" s="326"/>
      <c r="M152" s="18"/>
      <c r="O152" s="705"/>
    </row>
    <row r="153" spans="1:15">
      <c r="A153" s="38"/>
      <c r="B153" s="387" t="s">
        <v>1183</v>
      </c>
      <c r="C153" s="184" t="s">
        <v>1184</v>
      </c>
      <c r="D153" s="518">
        <v>3.52</v>
      </c>
      <c r="E153" s="519">
        <v>4.8518651685393248</v>
      </c>
      <c r="F153" s="327">
        <v>29444.187767221916</v>
      </c>
      <c r="G153" s="329">
        <v>31157.364570425289</v>
      </c>
      <c r="H153" s="329">
        <v>32121.994303261283</v>
      </c>
      <c r="I153" s="482">
        <v>34104.348540000006</v>
      </c>
      <c r="J153" s="329">
        <v>39356.717299531287</v>
      </c>
      <c r="K153" s="339">
        <v>41491.226053567836</v>
      </c>
      <c r="L153" s="340"/>
      <c r="M153" s="11"/>
      <c r="O153" s="705"/>
    </row>
    <row r="154" spans="1:15">
      <c r="A154" s="8"/>
      <c r="B154" s="387" t="s">
        <v>1185</v>
      </c>
      <c r="C154" s="184" t="s">
        <v>1186</v>
      </c>
      <c r="D154" s="518">
        <v>3.48</v>
      </c>
      <c r="E154" s="519">
        <v>4.7967303370786505</v>
      </c>
      <c r="F154" s="327">
        <v>29126.117078698557</v>
      </c>
      <c r="G154" s="329">
        <v>30820.738365471043</v>
      </c>
      <c r="H154" s="329">
        <v>31774.529561983054</v>
      </c>
      <c r="I154" s="482">
        <v>33734.739220000003</v>
      </c>
      <c r="J154" s="329">
        <v>38927.963535823052</v>
      </c>
      <c r="K154" s="339">
        <v>41040.020095021122</v>
      </c>
      <c r="L154" s="340"/>
      <c r="M154" s="20"/>
      <c r="O154" s="705"/>
    </row>
    <row r="155" spans="1:15">
      <c r="A155" s="39"/>
      <c r="B155" s="387" t="s">
        <v>1187</v>
      </c>
      <c r="C155" s="184" t="s">
        <v>1188</v>
      </c>
      <c r="D155" s="518">
        <v>3.44</v>
      </c>
      <c r="E155" s="519">
        <v>4.7415955056179762</v>
      </c>
      <c r="F155" s="327">
        <v>28808.046390175205</v>
      </c>
      <c r="G155" s="329">
        <v>30484.112160516805</v>
      </c>
      <c r="H155" s="329">
        <v>31427.064820704807</v>
      </c>
      <c r="I155" s="482">
        <v>33365.1299</v>
      </c>
      <c r="J155" s="329">
        <v>38499.209772114809</v>
      </c>
      <c r="K155" s="339">
        <v>40588.814136474408</v>
      </c>
      <c r="L155" s="340"/>
      <c r="M155" s="11"/>
      <c r="O155" s="705"/>
    </row>
    <row r="156" spans="1:15">
      <c r="A156" s="40"/>
      <c r="B156" s="387" t="s">
        <v>1189</v>
      </c>
      <c r="C156" s="184" t="s">
        <v>1190</v>
      </c>
      <c r="D156" s="518">
        <v>3.4</v>
      </c>
      <c r="E156" s="519">
        <v>4.6864606741573018</v>
      </c>
      <c r="F156" s="327">
        <v>28489.975701651838</v>
      </c>
      <c r="G156" s="329">
        <v>30147.485955562563</v>
      </c>
      <c r="H156" s="329">
        <v>31079.600079426567</v>
      </c>
      <c r="I156" s="482">
        <v>32995.520579999997</v>
      </c>
      <c r="J156" s="329">
        <v>38070.456008406552</v>
      </c>
      <c r="K156" s="339">
        <v>40137.608177927701</v>
      </c>
      <c r="L156" s="340"/>
      <c r="M156" s="11"/>
      <c r="O156" s="705"/>
    </row>
    <row r="157" spans="1:15" ht="15.75" thickBot="1">
      <c r="A157" s="41"/>
      <c r="B157" s="388" t="s">
        <v>1191</v>
      </c>
      <c r="C157" s="192" t="s">
        <v>1192</v>
      </c>
      <c r="D157" s="521">
        <v>3.36</v>
      </c>
      <c r="E157" s="522">
        <v>4.6313258426966275</v>
      </c>
      <c r="F157" s="352">
        <v>28115.506674000797</v>
      </c>
      <c r="G157" s="353">
        <v>29750.602921427217</v>
      </c>
      <c r="H157" s="353">
        <v>30671.878508967206</v>
      </c>
      <c r="I157" s="488">
        <v>32565.736600000004</v>
      </c>
      <c r="J157" s="353">
        <v>37581.445415517206</v>
      </c>
      <c r="K157" s="354">
        <v>39617.628926861595</v>
      </c>
      <c r="L157" s="355"/>
      <c r="M157" s="20"/>
      <c r="O157" s="705"/>
    </row>
    <row r="158" spans="1:15">
      <c r="A158" s="19"/>
      <c r="B158" s="385" t="s">
        <v>1193</v>
      </c>
      <c r="C158" s="200" t="s">
        <v>1194</v>
      </c>
      <c r="D158" s="523">
        <v>3.32</v>
      </c>
      <c r="E158" s="524">
        <v>4.58</v>
      </c>
      <c r="F158" s="427">
        <v>26886.99893426145</v>
      </c>
      <c r="G158" s="528">
        <v>27797.435985477437</v>
      </c>
      <c r="H158" s="348">
        <v>28707.873036693447</v>
      </c>
      <c r="I158" s="487">
        <v>29919.827280000001</v>
      </c>
      <c r="J158" s="348">
        <v>33510.943446944962</v>
      </c>
      <c r="K158" s="349">
        <v>35331.817549376974</v>
      </c>
      <c r="L158" s="350">
        <v>37800.767391490896</v>
      </c>
      <c r="M158" s="21"/>
      <c r="O158" s="705"/>
    </row>
    <row r="159" spans="1:15">
      <c r="A159" s="4"/>
      <c r="B159" s="387" t="s">
        <v>1195</v>
      </c>
      <c r="C159" s="184" t="s">
        <v>1196</v>
      </c>
      <c r="D159" s="518">
        <v>3.28</v>
      </c>
      <c r="E159" s="519">
        <v>4.5248192771084339</v>
      </c>
      <c r="F159" s="376">
        <v>26579.766782062081</v>
      </c>
      <c r="G159" s="328">
        <v>27479.365296954085</v>
      </c>
      <c r="H159" s="329">
        <v>28378.963811846083</v>
      </c>
      <c r="I159" s="482">
        <v>29576.997960000001</v>
      </c>
      <c r="J159" s="329">
        <v>33125.543828532725</v>
      </c>
      <c r="K159" s="339">
        <v>34924.740858316727</v>
      </c>
      <c r="L159" s="340">
        <v>37365.819237430173</v>
      </c>
      <c r="M159" s="24"/>
      <c r="O159" s="705"/>
    </row>
    <row r="160" spans="1:15">
      <c r="A160" s="10"/>
      <c r="B160" s="387" t="s">
        <v>1197</v>
      </c>
      <c r="C160" s="184" t="s">
        <v>1198</v>
      </c>
      <c r="D160" s="518">
        <v>3.24</v>
      </c>
      <c r="E160" s="519">
        <v>4.4696385542168677</v>
      </c>
      <c r="F160" s="376">
        <v>26272.534629862716</v>
      </c>
      <c r="G160" s="328">
        <v>27161.294608430715</v>
      </c>
      <c r="H160" s="329">
        <v>28050.054586998722</v>
      </c>
      <c r="I160" s="482">
        <v>29234.168640000004</v>
      </c>
      <c r="J160" s="329">
        <v>32740.144210120485</v>
      </c>
      <c r="K160" s="339">
        <v>34517.664167256487</v>
      </c>
      <c r="L160" s="340">
        <v>36930.871083369457</v>
      </c>
      <c r="M160" s="22"/>
      <c r="O160" s="705"/>
    </row>
    <row r="161" spans="1:15">
      <c r="A161" s="12"/>
      <c r="B161" s="387" t="s">
        <v>1199</v>
      </c>
      <c r="C161" s="184" t="s">
        <v>1200</v>
      </c>
      <c r="D161" s="525">
        <v>3.2</v>
      </c>
      <c r="E161" s="519">
        <v>4.415</v>
      </c>
      <c r="F161" s="376">
        <v>25965.302477663365</v>
      </c>
      <c r="G161" s="328">
        <v>26843.223919907367</v>
      </c>
      <c r="H161" s="329">
        <v>27721.145362151357</v>
      </c>
      <c r="I161" s="482">
        <v>28891.339320000003</v>
      </c>
      <c r="J161" s="329">
        <v>32354.744591708244</v>
      </c>
      <c r="K161" s="339">
        <v>34110.587476196248</v>
      </c>
      <c r="L161" s="340">
        <v>36495.922929308726</v>
      </c>
      <c r="M161" s="23"/>
      <c r="O161" s="705"/>
    </row>
    <row r="162" spans="1:15">
      <c r="A162" s="19"/>
      <c r="B162" s="387" t="s">
        <v>1201</v>
      </c>
      <c r="C162" s="184" t="s">
        <v>1202</v>
      </c>
      <c r="D162" s="518">
        <v>3.16</v>
      </c>
      <c r="E162" s="519">
        <v>3.8650000000000002</v>
      </c>
      <c r="F162" s="376">
        <v>25658.070325464007</v>
      </c>
      <c r="G162" s="328">
        <v>26525.153231384011</v>
      </c>
      <c r="H162" s="329">
        <v>27392.236137304004</v>
      </c>
      <c r="I162" s="482">
        <v>28549.54</v>
      </c>
      <c r="J162" s="329">
        <v>31969.344973296007</v>
      </c>
      <c r="K162" s="339">
        <v>33703.510785136008</v>
      </c>
      <c r="L162" s="340">
        <v>36060.974775248011</v>
      </c>
      <c r="M162" s="9"/>
      <c r="O162" s="705"/>
    </row>
    <row r="163" spans="1:15" ht="15.75" thickBot="1">
      <c r="A163" s="19"/>
      <c r="B163" s="388" t="s">
        <v>1203</v>
      </c>
      <c r="C163" s="192" t="s">
        <v>1204</v>
      </c>
      <c r="D163" s="521">
        <v>3.12</v>
      </c>
      <c r="E163" s="522">
        <v>3.3149999999999999</v>
      </c>
      <c r="F163" s="384">
        <v>25294.439834136963</v>
      </c>
      <c r="G163" s="331">
        <v>26150.684203732966</v>
      </c>
      <c r="H163" s="332">
        <v>27006.928573328969</v>
      </c>
      <c r="I163" s="484">
        <v>28146.53602</v>
      </c>
      <c r="J163" s="332">
        <v>31523.688525702652</v>
      </c>
      <c r="K163" s="361">
        <v>33236.17726489465</v>
      </c>
      <c r="L163" s="363">
        <v>35557.253328667925</v>
      </c>
      <c r="M163" s="42"/>
      <c r="O163" s="705"/>
    </row>
    <row r="164" spans="1:15">
      <c r="A164" s="8"/>
      <c r="B164" s="385" t="s">
        <v>1205</v>
      </c>
      <c r="C164" s="200" t="s">
        <v>1206</v>
      </c>
      <c r="D164" s="523">
        <v>3.08</v>
      </c>
      <c r="E164" s="524">
        <v>4.2519999999999998</v>
      </c>
      <c r="F164" s="356">
        <v>24564.504765301597</v>
      </c>
      <c r="G164" s="336">
        <v>25409.910598573602</v>
      </c>
      <c r="H164" s="336">
        <v>25832.613515209599</v>
      </c>
      <c r="I164" s="481">
        <v>26302.5435</v>
      </c>
      <c r="J164" s="336">
        <v>28179.368490838402</v>
      </c>
      <c r="K164" s="357">
        <v>29447.477240746397</v>
      </c>
      <c r="L164" s="359">
        <v>32829.100573834403</v>
      </c>
      <c r="M164" s="11"/>
      <c r="O164" s="705"/>
    </row>
    <row r="165" spans="1:15">
      <c r="A165" s="38"/>
      <c r="B165" s="387" t="s">
        <v>1207</v>
      </c>
      <c r="C165" s="184" t="s">
        <v>1208</v>
      </c>
      <c r="D165" s="518">
        <v>3.04</v>
      </c>
      <c r="E165" s="519">
        <v>4.1967792207792209</v>
      </c>
      <c r="F165" s="327">
        <v>24262.691881264247</v>
      </c>
      <c r="G165" s="329">
        <v>25097.25917821224</v>
      </c>
      <c r="H165" s="329">
        <v>25514.542826686236</v>
      </c>
      <c r="I165" s="482">
        <v>25978.526100000003</v>
      </c>
      <c r="J165" s="329">
        <v>27831.903749560159</v>
      </c>
      <c r="K165" s="339">
        <v>29083.754694982166</v>
      </c>
      <c r="L165" s="340">
        <v>32422.02388277417</v>
      </c>
      <c r="M165" s="11"/>
      <c r="O165" s="705"/>
    </row>
    <row r="166" spans="1:15">
      <c r="A166" s="8"/>
      <c r="B166" s="387" t="s">
        <v>1209</v>
      </c>
      <c r="C166" s="184" t="s">
        <v>1210</v>
      </c>
      <c r="D166" s="518">
        <v>3</v>
      </c>
      <c r="E166" s="519">
        <v>4.1415584415584421</v>
      </c>
      <c r="F166" s="327">
        <v>23960.878997226875</v>
      </c>
      <c r="G166" s="329">
        <v>24784.607757850878</v>
      </c>
      <c r="H166" s="329">
        <v>25196.472138162877</v>
      </c>
      <c r="I166" s="482">
        <v>25654.508700000002</v>
      </c>
      <c r="J166" s="329">
        <v>27484.439008281926</v>
      </c>
      <c r="K166" s="339">
        <v>28720.032149217928</v>
      </c>
      <c r="L166" s="340">
        <v>32014.947191713924</v>
      </c>
      <c r="M166" s="20"/>
      <c r="O166" s="705"/>
    </row>
    <row r="167" spans="1:15">
      <c r="A167" s="39"/>
      <c r="B167" s="387" t="s">
        <v>1211</v>
      </c>
      <c r="C167" s="184" t="s">
        <v>1212</v>
      </c>
      <c r="D167" s="518">
        <v>2.96</v>
      </c>
      <c r="E167" s="519">
        <v>4.0863376623376633</v>
      </c>
      <c r="F167" s="327">
        <v>23659.066113189525</v>
      </c>
      <c r="G167" s="329">
        <v>24471.956337489526</v>
      </c>
      <c r="H167" s="329">
        <v>24878.40144963951</v>
      </c>
      <c r="I167" s="482">
        <v>25330.491300000002</v>
      </c>
      <c r="J167" s="329">
        <v>27136.974267003687</v>
      </c>
      <c r="K167" s="339">
        <v>28356.309603453683</v>
      </c>
      <c r="L167" s="340">
        <v>31607.870500653691</v>
      </c>
      <c r="M167" s="5"/>
      <c r="O167" s="705"/>
    </row>
    <row r="168" spans="1:15">
      <c r="A168" s="40"/>
      <c r="B168" s="387" t="s">
        <v>1213</v>
      </c>
      <c r="C168" s="184" t="s">
        <v>1214</v>
      </c>
      <c r="D168" s="518">
        <v>2.92</v>
      </c>
      <c r="E168" s="519">
        <v>4.0311168831168835</v>
      </c>
      <c r="F168" s="327">
        <v>23357.253229152157</v>
      </c>
      <c r="G168" s="329">
        <v>24159.304917128164</v>
      </c>
      <c r="H168" s="329">
        <v>24560.330761116158</v>
      </c>
      <c r="I168" s="482">
        <v>25006.473899999997</v>
      </c>
      <c r="J168" s="329">
        <v>26789.509525725443</v>
      </c>
      <c r="K168" s="339">
        <v>27992.587057689445</v>
      </c>
      <c r="L168" s="340">
        <v>31200.793809593451</v>
      </c>
      <c r="M168" s="11"/>
      <c r="O168" s="705"/>
    </row>
    <row r="169" spans="1:15" ht="15.75" thickBot="1">
      <c r="A169" s="41"/>
      <c r="B169" s="388" t="s">
        <v>1215</v>
      </c>
      <c r="C169" s="192" t="s">
        <v>1216</v>
      </c>
      <c r="D169" s="521">
        <v>2.88</v>
      </c>
      <c r="E169" s="522">
        <v>3.9758961038961043</v>
      </c>
      <c r="F169" s="343">
        <v>22999.042005987114</v>
      </c>
      <c r="G169" s="344">
        <v>23790.255157639116</v>
      </c>
      <c r="H169" s="344">
        <v>24185.861733465121</v>
      </c>
      <c r="I169" s="489">
        <v>24625.507800000003</v>
      </c>
      <c r="J169" s="344">
        <v>26381.787955266089</v>
      </c>
      <c r="K169" s="345">
        <v>27568.607682744085</v>
      </c>
      <c r="L169" s="346">
        <v>30733.46028935209</v>
      </c>
      <c r="M169" s="18"/>
      <c r="O169" s="705"/>
    </row>
    <row r="170" spans="1:15">
      <c r="A170" s="19"/>
      <c r="B170" s="385" t="s">
        <v>1217</v>
      </c>
      <c r="C170" s="200" t="s">
        <v>1218</v>
      </c>
      <c r="D170" s="523">
        <v>2.85</v>
      </c>
      <c r="E170" s="524">
        <v>3.9249999999999998</v>
      </c>
      <c r="F170" s="427">
        <v>22339.392878285758</v>
      </c>
      <c r="G170" s="348">
        <v>22729.580185949762</v>
      </c>
      <c r="H170" s="348">
        <v>23509.954801277756</v>
      </c>
      <c r="I170" s="487">
        <v>23552.680400000001</v>
      </c>
      <c r="J170" s="348">
        <v>24680.516724269772</v>
      </c>
      <c r="K170" s="349">
        <v>25851.078647261762</v>
      </c>
      <c r="L170" s="350">
        <v>28017.61081630785</v>
      </c>
      <c r="M170" s="5"/>
      <c r="O170" s="705"/>
    </row>
    <row r="171" spans="1:15">
      <c r="A171" s="4"/>
      <c r="B171" s="387" t="s">
        <v>1219</v>
      </c>
      <c r="C171" s="184" t="s">
        <v>1220</v>
      </c>
      <c r="D171" s="518">
        <v>2.8</v>
      </c>
      <c r="E171" s="519">
        <v>3.856140350877193</v>
      </c>
      <c r="F171" s="376">
        <v>22010.648198410396</v>
      </c>
      <c r="G171" s="329">
        <v>22395.416237912403</v>
      </c>
      <c r="H171" s="329">
        <v>23164.952316916406</v>
      </c>
      <c r="I171" s="482">
        <v>23208.062999999998</v>
      </c>
      <c r="J171" s="329">
        <v>24319.256435422398</v>
      </c>
      <c r="K171" s="339">
        <v>25473.560553928408</v>
      </c>
      <c r="L171" s="340">
        <v>27610.698670219612</v>
      </c>
      <c r="M171" s="20"/>
      <c r="O171" s="705"/>
    </row>
    <row r="172" spans="1:15">
      <c r="A172" s="10"/>
      <c r="B172" s="387" t="s">
        <v>1221</v>
      </c>
      <c r="C172" s="184" t="s">
        <v>1222</v>
      </c>
      <c r="D172" s="518">
        <v>2.77</v>
      </c>
      <c r="E172" s="519">
        <v>3.8148245614035088</v>
      </c>
      <c r="F172" s="376">
        <v>21746.605646535041</v>
      </c>
      <c r="G172" s="329">
        <v>22125.954417875048</v>
      </c>
      <c r="H172" s="329">
        <v>22884.651960555042</v>
      </c>
      <c r="I172" s="482">
        <v>22926.275599999997</v>
      </c>
      <c r="J172" s="329">
        <v>24022.69827457505</v>
      </c>
      <c r="K172" s="339">
        <v>25160.744588595044</v>
      </c>
      <c r="L172" s="340">
        <v>27268.488652131367</v>
      </c>
      <c r="M172" s="5"/>
      <c r="O172" s="705"/>
    </row>
    <row r="173" spans="1:15">
      <c r="A173" s="12"/>
      <c r="B173" s="387" t="s">
        <v>1223</v>
      </c>
      <c r="C173" s="184" t="s">
        <v>1224</v>
      </c>
      <c r="D173" s="518">
        <v>2.73</v>
      </c>
      <c r="E173" s="519">
        <v>3.7597368421052635</v>
      </c>
      <c r="F173" s="376">
        <v>21450.212030659681</v>
      </c>
      <c r="G173" s="329">
        <v>21824.141533837676</v>
      </c>
      <c r="H173" s="329">
        <v>22572.000540193676</v>
      </c>
      <c r="I173" s="482">
        <v>22612.558200000003</v>
      </c>
      <c r="J173" s="329">
        <v>23693.789049727686</v>
      </c>
      <c r="K173" s="339">
        <v>24815.577559261677</v>
      </c>
      <c r="L173" s="340">
        <v>26893.927570043124</v>
      </c>
      <c r="M173" s="20"/>
      <c r="O173" s="705"/>
    </row>
    <row r="174" spans="1:15">
      <c r="A174" s="19"/>
      <c r="B174" s="387" t="s">
        <v>1225</v>
      </c>
      <c r="C174" s="184" t="s">
        <v>1226</v>
      </c>
      <c r="D174" s="518">
        <v>2.69</v>
      </c>
      <c r="E174" s="519">
        <v>3.7046491228070177</v>
      </c>
      <c r="F174" s="376">
        <v>21153.818414784313</v>
      </c>
      <c r="G174" s="329">
        <v>21522.328649800314</v>
      </c>
      <c r="H174" s="329">
        <v>22259.349119832314</v>
      </c>
      <c r="I174" s="482">
        <v>22299.870800000001</v>
      </c>
      <c r="J174" s="329">
        <v>23364.879824880325</v>
      </c>
      <c r="K174" s="339">
        <v>24470.410529928318</v>
      </c>
      <c r="L174" s="340">
        <v>26519.366487954881</v>
      </c>
      <c r="M174" s="20"/>
      <c r="O174" s="705"/>
    </row>
    <row r="175" spans="1:15" ht="15.75" thickBot="1">
      <c r="A175" s="19"/>
      <c r="B175" s="388" t="s">
        <v>1227</v>
      </c>
      <c r="C175" s="192" t="s">
        <v>1228</v>
      </c>
      <c r="D175" s="521">
        <v>2.65</v>
      </c>
      <c r="E175" s="522">
        <v>3.6495614035087725</v>
      </c>
      <c r="F175" s="425">
        <v>20801.026459781278</v>
      </c>
      <c r="G175" s="541">
        <v>21164.117426635279</v>
      </c>
      <c r="H175" s="353">
        <v>21890.299360343281</v>
      </c>
      <c r="I175" s="488">
        <v>21930.234699999997</v>
      </c>
      <c r="J175" s="353">
        <v>22979.572260905283</v>
      </c>
      <c r="K175" s="354">
        <v>24068.845161467278</v>
      </c>
      <c r="L175" s="355">
        <v>26084.54857668552</v>
      </c>
      <c r="M175" s="11"/>
      <c r="O175" s="705"/>
    </row>
    <row r="176" spans="1:15">
      <c r="A176" s="12"/>
      <c r="B176" s="385" t="s">
        <v>1229</v>
      </c>
      <c r="C176" s="200" t="s">
        <v>1230</v>
      </c>
      <c r="D176" s="523">
        <v>2.61</v>
      </c>
      <c r="E176" s="524">
        <v>3.5979999999999999</v>
      </c>
      <c r="F176" s="347">
        <v>20146.961145213918</v>
      </c>
      <c r="G176" s="348">
        <v>20504.632843905925</v>
      </c>
      <c r="H176" s="348">
        <v>20862.304542597922</v>
      </c>
      <c r="I176" s="487">
        <v>21259.107299999996</v>
      </c>
      <c r="J176" s="348">
        <v>21935.319638673922</v>
      </c>
      <c r="K176" s="349">
        <v>22650.663036057922</v>
      </c>
      <c r="L176" s="350">
        <v>23723.678132133929</v>
      </c>
      <c r="M176" s="18"/>
      <c r="O176" s="705"/>
    </row>
    <row r="177" spans="1:15">
      <c r="A177" s="10"/>
      <c r="B177" s="387" t="s">
        <v>1231</v>
      </c>
      <c r="C177" s="184" t="s">
        <v>1232</v>
      </c>
      <c r="D177" s="518">
        <v>2.57</v>
      </c>
      <c r="E177" s="519">
        <v>3.5428582375478923</v>
      </c>
      <c r="F177" s="327">
        <v>19855.986797500558</v>
      </c>
      <c r="G177" s="329">
        <v>20208.239228030561</v>
      </c>
      <c r="H177" s="329">
        <v>20560.491658560561</v>
      </c>
      <c r="I177" s="482">
        <v>20951.569899999999</v>
      </c>
      <c r="J177" s="329">
        <v>21617.248950150555</v>
      </c>
      <c r="K177" s="339">
        <v>22321.753811210565</v>
      </c>
      <c r="L177" s="340">
        <v>23378.511102800567</v>
      </c>
      <c r="M177" s="11"/>
      <c r="O177" s="705"/>
    </row>
    <row r="178" spans="1:15">
      <c r="A178" s="4"/>
      <c r="B178" s="387" t="s">
        <v>1233</v>
      </c>
      <c r="C178" s="184" t="s">
        <v>1234</v>
      </c>
      <c r="D178" s="518">
        <v>2.5299999999999998</v>
      </c>
      <c r="E178" s="519">
        <v>3.4877164750957848</v>
      </c>
      <c r="F178" s="327">
        <v>19565.012449787198</v>
      </c>
      <c r="G178" s="329">
        <v>19911.845612155194</v>
      </c>
      <c r="H178" s="329">
        <v>20258.678774523192</v>
      </c>
      <c r="I178" s="482">
        <v>20644.032500000001</v>
      </c>
      <c r="J178" s="329">
        <v>21299.178261627196</v>
      </c>
      <c r="K178" s="339">
        <v>21992.844586363197</v>
      </c>
      <c r="L178" s="340">
        <v>23033.344073467197</v>
      </c>
      <c r="M178" s="20"/>
      <c r="O178" s="705"/>
    </row>
    <row r="179" spans="1:15">
      <c r="A179" s="12"/>
      <c r="B179" s="387" t="s">
        <v>1235</v>
      </c>
      <c r="C179" s="184" t="s">
        <v>1236</v>
      </c>
      <c r="D179" s="518">
        <v>2.4900000000000002</v>
      </c>
      <c r="E179" s="519">
        <v>3.4325747126436785</v>
      </c>
      <c r="F179" s="327">
        <v>19274.038102073839</v>
      </c>
      <c r="G179" s="329">
        <v>19615.45199627984</v>
      </c>
      <c r="H179" s="329">
        <v>19956.865890485842</v>
      </c>
      <c r="I179" s="482">
        <v>20336.4951</v>
      </c>
      <c r="J179" s="329">
        <v>20981.107573103844</v>
      </c>
      <c r="K179" s="339">
        <v>21663.935361515843</v>
      </c>
      <c r="L179" s="340">
        <v>22688.177044133838</v>
      </c>
      <c r="M179" s="20"/>
      <c r="O179" s="705"/>
    </row>
    <row r="180" spans="1:15">
      <c r="A180" s="10"/>
      <c r="B180" s="387" t="s">
        <v>1237</v>
      </c>
      <c r="C180" s="184" t="s">
        <v>1238</v>
      </c>
      <c r="D180" s="518">
        <v>2.4500000000000002</v>
      </c>
      <c r="E180" s="519">
        <v>3.377432950191571</v>
      </c>
      <c r="F180" s="327">
        <v>18983.063754360486</v>
      </c>
      <c r="G180" s="329">
        <v>19319.05838040448</v>
      </c>
      <c r="H180" s="329">
        <v>19655.053006448481</v>
      </c>
      <c r="I180" s="482">
        <v>20027.927699999997</v>
      </c>
      <c r="J180" s="329">
        <v>20663.036884580484</v>
      </c>
      <c r="K180" s="339">
        <v>21335.026136668483</v>
      </c>
      <c r="L180" s="340">
        <v>22343.010014800486</v>
      </c>
      <c r="M180" s="5"/>
      <c r="O180" s="705"/>
    </row>
    <row r="181" spans="1:15" ht="15.75" thickBot="1">
      <c r="A181" s="10"/>
      <c r="B181" s="388" t="s">
        <v>1239</v>
      </c>
      <c r="C181" s="192" t="s">
        <v>1240</v>
      </c>
      <c r="D181" s="521">
        <v>2.41</v>
      </c>
      <c r="E181" s="522">
        <v>3.3222911877394639</v>
      </c>
      <c r="F181" s="352">
        <v>18635.691067519449</v>
      </c>
      <c r="G181" s="353">
        <v>18966.266425401442</v>
      </c>
      <c r="H181" s="353">
        <v>19296.841783283442</v>
      </c>
      <c r="I181" s="488">
        <v>19664.471600000001</v>
      </c>
      <c r="J181" s="353">
        <v>20288.567856929443</v>
      </c>
      <c r="K181" s="354">
        <v>20949.718572693448</v>
      </c>
      <c r="L181" s="355">
        <v>21941.444646339445</v>
      </c>
      <c r="M181" s="11"/>
      <c r="O181" s="705"/>
    </row>
    <row r="182" spans="1:15">
      <c r="A182" s="10"/>
      <c r="B182" s="385" t="s">
        <v>1241</v>
      </c>
      <c r="C182" s="200" t="s">
        <v>1242</v>
      </c>
      <c r="D182" s="523">
        <v>2.37</v>
      </c>
      <c r="E182" s="524">
        <v>3.2709999999999999</v>
      </c>
      <c r="F182" s="347">
        <v>17963.162290958397</v>
      </c>
      <c r="G182" s="348">
        <v>18288.318380678404</v>
      </c>
      <c r="H182" s="348">
        <v>18613.474470398403</v>
      </c>
      <c r="I182" s="487">
        <v>18650.055499999999</v>
      </c>
      <c r="J182" s="348">
        <v>19263.786649838399</v>
      </c>
      <c r="K182" s="349">
        <v>19914.098829278406</v>
      </c>
      <c r="L182" s="350">
        <v>20564.411008718409</v>
      </c>
      <c r="M182" s="18"/>
      <c r="O182" s="705"/>
    </row>
    <row r="183" spans="1:15">
      <c r="A183" s="4"/>
      <c r="B183" s="387" t="s">
        <v>1243</v>
      </c>
      <c r="C183" s="184" t="s">
        <v>1244</v>
      </c>
      <c r="D183" s="518">
        <v>2.33</v>
      </c>
      <c r="E183" s="519">
        <v>3.2157932489451473</v>
      </c>
      <c r="F183" s="327">
        <v>17677.607211407038</v>
      </c>
      <c r="G183" s="329">
        <v>17997.344032965037</v>
      </c>
      <c r="H183" s="329">
        <v>18317.080854523036</v>
      </c>
      <c r="I183" s="482">
        <v>18352.818099999997</v>
      </c>
      <c r="J183" s="329">
        <v>18956.554497639037</v>
      </c>
      <c r="K183" s="339">
        <v>19596.028140755036</v>
      </c>
      <c r="L183" s="340">
        <v>20235.501783871041</v>
      </c>
      <c r="M183" s="11"/>
      <c r="O183" s="705"/>
    </row>
    <row r="184" spans="1:15">
      <c r="A184" s="12"/>
      <c r="B184" s="387" t="s">
        <v>1245</v>
      </c>
      <c r="C184" s="184" t="s">
        <v>1246</v>
      </c>
      <c r="D184" s="518">
        <v>2.29</v>
      </c>
      <c r="E184" s="519">
        <v>3.1605864978902947</v>
      </c>
      <c r="F184" s="327">
        <v>17392.052131855678</v>
      </c>
      <c r="G184" s="329">
        <v>17706.36968525168</v>
      </c>
      <c r="H184" s="329">
        <v>18020.687238647679</v>
      </c>
      <c r="I184" s="482">
        <v>18055.580700000002</v>
      </c>
      <c r="J184" s="329">
        <v>18649.322345439679</v>
      </c>
      <c r="K184" s="339">
        <v>19277.95745223168</v>
      </c>
      <c r="L184" s="340">
        <v>19906.59255902368</v>
      </c>
      <c r="M184" s="11"/>
      <c r="O184" s="705"/>
    </row>
    <row r="185" spans="1:15">
      <c r="A185" s="12"/>
      <c r="B185" s="387" t="s">
        <v>1247</v>
      </c>
      <c r="C185" s="184" t="s">
        <v>1248</v>
      </c>
      <c r="D185" s="518">
        <v>2.25</v>
      </c>
      <c r="E185" s="519">
        <v>3.105379746835442</v>
      </c>
      <c r="F185" s="327">
        <v>17106.497052304319</v>
      </c>
      <c r="G185" s="329">
        <v>17415.395337538321</v>
      </c>
      <c r="H185" s="329">
        <v>17724.293622772318</v>
      </c>
      <c r="I185" s="482">
        <v>17758.3433</v>
      </c>
      <c r="J185" s="329">
        <v>18342.090193240321</v>
      </c>
      <c r="K185" s="339">
        <v>18959.88676370832</v>
      </c>
      <c r="L185" s="340">
        <v>19577.683334176327</v>
      </c>
      <c r="M185" s="20"/>
      <c r="O185" s="705"/>
    </row>
    <row r="186" spans="1:15">
      <c r="A186" s="10"/>
      <c r="B186" s="387" t="s">
        <v>1249</v>
      </c>
      <c r="C186" s="184" t="s">
        <v>1250</v>
      </c>
      <c r="D186" s="518">
        <v>2.21</v>
      </c>
      <c r="E186" s="519">
        <v>3.0501729957805899</v>
      </c>
      <c r="F186" s="327">
        <v>16820.94197275296</v>
      </c>
      <c r="G186" s="329">
        <v>17124.420989824957</v>
      </c>
      <c r="H186" s="329">
        <v>17427.900006896954</v>
      </c>
      <c r="I186" s="482">
        <v>17462.135899999997</v>
      </c>
      <c r="J186" s="329">
        <v>18034.85804104096</v>
      </c>
      <c r="K186" s="339">
        <v>18641.816075184957</v>
      </c>
      <c r="L186" s="340">
        <v>19248.774109328962</v>
      </c>
      <c r="M186" s="5"/>
      <c r="O186" s="705"/>
    </row>
    <row r="187" spans="1:15" ht="15.75" thickBot="1">
      <c r="A187" s="4"/>
      <c r="B187" s="388" t="s">
        <v>1251</v>
      </c>
      <c r="C187" s="192" t="s">
        <v>1252</v>
      </c>
      <c r="D187" s="521">
        <v>2.17</v>
      </c>
      <c r="E187" s="522">
        <v>2.9949662447257377</v>
      </c>
      <c r="F187" s="352">
        <v>16535.386893201601</v>
      </c>
      <c r="G187" s="353">
        <v>16833.446642111601</v>
      </c>
      <c r="H187" s="353">
        <v>17131.506391021601</v>
      </c>
      <c r="I187" s="488">
        <v>17164.898500000003</v>
      </c>
      <c r="J187" s="353">
        <v>17727.625888841601</v>
      </c>
      <c r="K187" s="354">
        <v>18323.745386661602</v>
      </c>
      <c r="L187" s="355">
        <v>18919.864884481602</v>
      </c>
      <c r="M187" s="5"/>
      <c r="O187" s="705"/>
    </row>
    <row r="188" spans="1:15">
      <c r="A188" s="4"/>
      <c r="B188" s="385" t="s">
        <v>1253</v>
      </c>
      <c r="C188" s="200" t="s">
        <v>1254</v>
      </c>
      <c r="D188" s="523">
        <v>2.13</v>
      </c>
      <c r="E188" s="524">
        <v>2.944</v>
      </c>
      <c r="F188" s="347">
        <v>15900.792993774561</v>
      </c>
      <c r="G188" s="348">
        <v>16193.433474522559</v>
      </c>
      <c r="H188" s="348">
        <v>16486.07395527056</v>
      </c>
      <c r="I188" s="487">
        <v>16519.222399999999</v>
      </c>
      <c r="J188" s="348">
        <v>17071.354916766559</v>
      </c>
      <c r="K188" s="349">
        <v>17363.995397514558</v>
      </c>
      <c r="L188" s="350">
        <v>17949.276359010568</v>
      </c>
      <c r="M188" s="5"/>
      <c r="O188" s="705"/>
    </row>
    <row r="189" spans="1:15">
      <c r="A189" s="37"/>
      <c r="B189" s="387" t="s">
        <v>1255</v>
      </c>
      <c r="C189" s="184" t="s">
        <v>1256</v>
      </c>
      <c r="D189" s="518">
        <v>2.09</v>
      </c>
      <c r="E189" s="519">
        <v>2.888713615023474</v>
      </c>
      <c r="F189" s="327">
        <v>15620.657182385197</v>
      </c>
      <c r="G189" s="329">
        <v>15907.8783949712</v>
      </c>
      <c r="H189" s="329">
        <v>16195.099607557198</v>
      </c>
      <c r="I189" s="482">
        <v>16227.135</v>
      </c>
      <c r="J189" s="329">
        <v>16769.542032729201</v>
      </c>
      <c r="K189" s="339">
        <v>17056.7632453152</v>
      </c>
      <c r="L189" s="340">
        <v>17631.205670487201</v>
      </c>
      <c r="M189" s="18"/>
      <c r="O189" s="705"/>
    </row>
    <row r="190" spans="1:15">
      <c r="A190" s="8"/>
      <c r="B190" s="387" t="s">
        <v>1257</v>
      </c>
      <c r="C190" s="184" t="s">
        <v>1258</v>
      </c>
      <c r="D190" s="518">
        <v>2.0499999999999998</v>
      </c>
      <c r="E190" s="519">
        <v>2.8334272300469481</v>
      </c>
      <c r="F190" s="327">
        <v>15340.521370995839</v>
      </c>
      <c r="G190" s="329">
        <v>15622.323315419841</v>
      </c>
      <c r="H190" s="329">
        <v>15904.125259843839</v>
      </c>
      <c r="I190" s="482">
        <v>15936.077600000001</v>
      </c>
      <c r="J190" s="329">
        <v>16467.72914869184</v>
      </c>
      <c r="K190" s="339">
        <v>16749.531093115838</v>
      </c>
      <c r="L190" s="340">
        <v>17313.134981963842</v>
      </c>
      <c r="M190" s="20"/>
      <c r="O190" s="705"/>
    </row>
    <row r="191" spans="1:15">
      <c r="A191" s="38"/>
      <c r="B191" s="387" t="s">
        <v>1259</v>
      </c>
      <c r="C191" s="184" t="s">
        <v>1260</v>
      </c>
      <c r="D191" s="518">
        <v>2.0099999999999998</v>
      </c>
      <c r="E191" s="519">
        <v>2.7781408450704221</v>
      </c>
      <c r="F191" s="327">
        <v>15060.38555960648</v>
      </c>
      <c r="G191" s="329">
        <v>15336.768235868476</v>
      </c>
      <c r="H191" s="329">
        <v>15613.150912130477</v>
      </c>
      <c r="I191" s="482">
        <v>15643.990199999998</v>
      </c>
      <c r="J191" s="329">
        <v>16165.916264654479</v>
      </c>
      <c r="K191" s="339">
        <v>16442.29894091648</v>
      </c>
      <c r="L191" s="340">
        <v>16995.064293440475</v>
      </c>
      <c r="M191" s="20"/>
      <c r="O191" s="705"/>
    </row>
    <row r="192" spans="1:15">
      <c r="A192" s="8"/>
      <c r="B192" s="387" t="s">
        <v>1261</v>
      </c>
      <c r="C192" s="184" t="s">
        <v>1262</v>
      </c>
      <c r="D192" s="518">
        <v>1.97</v>
      </c>
      <c r="E192" s="519">
        <v>2.7228544600938966</v>
      </c>
      <c r="F192" s="327">
        <v>14780.249748217122</v>
      </c>
      <c r="G192" s="329">
        <v>15051.213156317119</v>
      </c>
      <c r="H192" s="329">
        <v>15322.176564417119</v>
      </c>
      <c r="I192" s="482">
        <v>15352.932799999999</v>
      </c>
      <c r="J192" s="329">
        <v>15864.103380617124</v>
      </c>
      <c r="K192" s="339">
        <v>16135.06678871712</v>
      </c>
      <c r="L192" s="340">
        <v>16676.993604917127</v>
      </c>
      <c r="M192" s="5"/>
      <c r="O192" s="705"/>
    </row>
    <row r="193" spans="1:15" ht="15.75" thickBot="1">
      <c r="A193" s="39"/>
      <c r="B193" s="388" t="s">
        <v>1263</v>
      </c>
      <c r="C193" s="192" t="s">
        <v>1264</v>
      </c>
      <c r="D193" s="521">
        <v>1.93</v>
      </c>
      <c r="E193" s="522">
        <v>2.6675680751173707</v>
      </c>
      <c r="F193" s="352">
        <v>14500.11393682776</v>
      </c>
      <c r="G193" s="353">
        <v>14765.658076765765</v>
      </c>
      <c r="H193" s="353">
        <v>15031.202216703763</v>
      </c>
      <c r="I193" s="488">
        <v>15061.875399999999</v>
      </c>
      <c r="J193" s="353">
        <v>15562.290496579764</v>
      </c>
      <c r="K193" s="354">
        <v>15827.834636517762</v>
      </c>
      <c r="L193" s="355">
        <v>16358.922916393765</v>
      </c>
      <c r="M193" s="18"/>
      <c r="O193" s="705"/>
    </row>
    <row r="194" spans="1:15">
      <c r="A194" s="40"/>
      <c r="B194" s="385" t="s">
        <v>1265</v>
      </c>
      <c r="C194" s="200" t="s">
        <v>1266</v>
      </c>
      <c r="D194" s="523">
        <v>1.9</v>
      </c>
      <c r="E194" s="524">
        <v>2.617</v>
      </c>
      <c r="F194" s="347">
        <v>13935.805978534716</v>
      </c>
      <c r="G194" s="348">
        <v>14195.930850310722</v>
      </c>
      <c r="H194" s="348">
        <v>14195.930850310722</v>
      </c>
      <c r="I194" s="487">
        <v>14224.6193</v>
      </c>
      <c r="J194" s="348">
        <v>14716.18059386272</v>
      </c>
      <c r="K194" s="349">
        <v>14976.305465638719</v>
      </c>
      <c r="L194" s="350">
        <v>15496.555209190719</v>
      </c>
      <c r="M194" s="18"/>
      <c r="O194" s="705"/>
    </row>
    <row r="195" spans="1:15">
      <c r="A195" s="41"/>
      <c r="B195" s="387" t="s">
        <v>1267</v>
      </c>
      <c r="C195" s="184" t="s">
        <v>1268</v>
      </c>
      <c r="D195" s="518">
        <v>1.85</v>
      </c>
      <c r="E195" s="519">
        <v>2.5481315789473684</v>
      </c>
      <c r="F195" s="327">
        <v>13628.73837130736</v>
      </c>
      <c r="G195" s="329">
        <v>13883.443974921358</v>
      </c>
      <c r="H195" s="329">
        <v>13883.443974921358</v>
      </c>
      <c r="I195" s="482">
        <v>13912.9619</v>
      </c>
      <c r="J195" s="329">
        <v>14392.855182149364</v>
      </c>
      <c r="K195" s="339">
        <v>14647.56078576336</v>
      </c>
      <c r="L195" s="340">
        <v>15156.971992991364</v>
      </c>
      <c r="M195" s="11"/>
      <c r="O195" s="705"/>
    </row>
    <row r="196" spans="1:15">
      <c r="A196" s="19"/>
      <c r="B196" s="387" t="s">
        <v>1269</v>
      </c>
      <c r="C196" s="184" t="s">
        <v>1270</v>
      </c>
      <c r="D196" s="518">
        <v>1.81</v>
      </c>
      <c r="E196" s="519">
        <v>2.4930368421052633</v>
      </c>
      <c r="F196" s="327">
        <v>13354.02182808</v>
      </c>
      <c r="G196" s="329">
        <v>13603.308163532</v>
      </c>
      <c r="H196" s="329">
        <v>13603.308163532</v>
      </c>
      <c r="I196" s="482">
        <v>13632.2045</v>
      </c>
      <c r="J196" s="329">
        <v>14101.880834436</v>
      </c>
      <c r="K196" s="339">
        <v>14351.167169887998</v>
      </c>
      <c r="L196" s="340">
        <v>14849.739840791999</v>
      </c>
      <c r="M196" s="20"/>
      <c r="O196" s="705"/>
    </row>
    <row r="197" spans="1:15">
      <c r="A197" s="4"/>
      <c r="B197" s="387" t="s">
        <v>1271</v>
      </c>
      <c r="C197" s="184" t="s">
        <v>1272</v>
      </c>
      <c r="D197" s="518">
        <v>1.77</v>
      </c>
      <c r="E197" s="519">
        <v>2.4379421052631582</v>
      </c>
      <c r="F197" s="327">
        <v>13079.30528485264</v>
      </c>
      <c r="G197" s="329">
        <v>13323.172352142643</v>
      </c>
      <c r="H197" s="329">
        <v>13323.172352142643</v>
      </c>
      <c r="I197" s="482">
        <v>13351.447099999999</v>
      </c>
      <c r="J197" s="329">
        <v>13810.906486722641</v>
      </c>
      <c r="K197" s="339">
        <v>14054.773554012643</v>
      </c>
      <c r="L197" s="340">
        <v>14542.507688592641</v>
      </c>
      <c r="M197" s="11"/>
      <c r="O197" s="705"/>
    </row>
    <row r="198" spans="1:15">
      <c r="A198" s="10"/>
      <c r="B198" s="387" t="s">
        <v>1273</v>
      </c>
      <c r="C198" s="184" t="s">
        <v>1274</v>
      </c>
      <c r="D198" s="518">
        <v>1.73</v>
      </c>
      <c r="E198" s="519">
        <v>2.3828473684210532</v>
      </c>
      <c r="F198" s="327">
        <v>12804.588741625283</v>
      </c>
      <c r="G198" s="329">
        <v>13043.036540753283</v>
      </c>
      <c r="H198" s="329">
        <v>13043.036540753283</v>
      </c>
      <c r="I198" s="482">
        <v>13070.689700000001</v>
      </c>
      <c r="J198" s="329">
        <v>13519.932139009281</v>
      </c>
      <c r="K198" s="339">
        <v>13758.379938137277</v>
      </c>
      <c r="L198" s="340">
        <v>14235.275536393283</v>
      </c>
      <c r="M198" s="11"/>
      <c r="O198" s="705"/>
    </row>
    <row r="199" spans="1:15" ht="15.75" thickBot="1">
      <c r="A199" s="12"/>
      <c r="B199" s="388" t="s">
        <v>1275</v>
      </c>
      <c r="C199" s="192" t="s">
        <v>1276</v>
      </c>
      <c r="D199" s="521">
        <v>1.7</v>
      </c>
      <c r="E199" s="522">
        <v>2.3415263157894741</v>
      </c>
      <c r="F199" s="352">
        <v>12505.824923270238</v>
      </c>
      <c r="G199" s="353">
        <v>12738.853454236239</v>
      </c>
      <c r="H199" s="353">
        <v>12738.853454236239</v>
      </c>
      <c r="I199" s="787">
        <v>12764.9136</v>
      </c>
      <c r="J199" s="353">
        <v>13204.910516168238</v>
      </c>
      <c r="K199" s="354">
        <v>13437.939047134238</v>
      </c>
      <c r="L199" s="355">
        <v>13903.99610906624</v>
      </c>
      <c r="M199" s="20"/>
      <c r="O199" s="705"/>
    </row>
    <row r="200" spans="1:15">
      <c r="A200" s="19"/>
      <c r="B200" s="385" t="s">
        <v>1277</v>
      </c>
      <c r="C200" s="200" t="s">
        <v>1278</v>
      </c>
      <c r="D200" s="523">
        <v>1.66</v>
      </c>
      <c r="E200" s="524">
        <v>2.29</v>
      </c>
      <c r="F200" s="427">
        <v>12231.108380042881</v>
      </c>
      <c r="G200" s="348">
        <v>12231.108380042881</v>
      </c>
      <c r="H200" s="348">
        <v>12458.717642846881</v>
      </c>
      <c r="I200" s="788">
        <v>12458.717642846881</v>
      </c>
      <c r="J200" s="348">
        <v>12686.326905650882</v>
      </c>
      <c r="K200" s="349">
        <v>12913.936168454878</v>
      </c>
      <c r="L200" s="350">
        <v>13141.545431258875</v>
      </c>
      <c r="M200" s="11"/>
      <c r="O200" s="705"/>
    </row>
    <row r="201" spans="1:15">
      <c r="A201" s="19"/>
      <c r="B201" s="387" t="s">
        <v>1279</v>
      </c>
      <c r="C201" s="184" t="s">
        <v>1280</v>
      </c>
      <c r="D201" s="518">
        <v>1.62</v>
      </c>
      <c r="E201" s="519">
        <v>2.2348192771084343</v>
      </c>
      <c r="F201" s="376">
        <v>11956.391836815523</v>
      </c>
      <c r="G201" s="329">
        <v>11956.391836815523</v>
      </c>
      <c r="H201" s="329">
        <v>12178.581831457519</v>
      </c>
      <c r="I201" s="789">
        <v>12178.581831457519</v>
      </c>
      <c r="J201" s="329">
        <v>12400.771826099519</v>
      </c>
      <c r="K201" s="339">
        <v>12622.961820741521</v>
      </c>
      <c r="L201" s="340">
        <v>12845.151815383524</v>
      </c>
      <c r="M201" s="5"/>
      <c r="O201" s="705"/>
    </row>
    <row r="202" spans="1:15">
      <c r="A202" s="12"/>
      <c r="B202" s="387" t="s">
        <v>1281</v>
      </c>
      <c r="C202" s="184" t="s">
        <v>1282</v>
      </c>
      <c r="D202" s="518">
        <v>1.58</v>
      </c>
      <c r="E202" s="519">
        <v>2.1796385542168681</v>
      </c>
      <c r="F202" s="376">
        <v>11681.675293588163</v>
      </c>
      <c r="G202" s="329">
        <v>11681.675293588163</v>
      </c>
      <c r="H202" s="329">
        <v>11898.446020068159</v>
      </c>
      <c r="I202" s="789">
        <v>11898.446020068159</v>
      </c>
      <c r="J202" s="329">
        <v>12115.21674654816</v>
      </c>
      <c r="K202" s="339">
        <v>12331.987473028161</v>
      </c>
      <c r="L202" s="340">
        <v>12548.758199508162</v>
      </c>
      <c r="M202" s="18"/>
      <c r="O202" s="705"/>
    </row>
    <row r="203" spans="1:15">
      <c r="A203" s="10"/>
      <c r="B203" s="387" t="s">
        <v>1283</v>
      </c>
      <c r="C203" s="184" t="s">
        <v>1284</v>
      </c>
      <c r="D203" s="518">
        <v>1.54</v>
      </c>
      <c r="E203" s="519">
        <v>2.124457831325302</v>
      </c>
      <c r="F203" s="376">
        <v>11406.958750360798</v>
      </c>
      <c r="G203" s="329">
        <v>11406.958750360798</v>
      </c>
      <c r="H203" s="329">
        <v>11618.3102086788</v>
      </c>
      <c r="I203" s="789">
        <v>11618.3102086788</v>
      </c>
      <c r="J203" s="329">
        <v>11829.661666996797</v>
      </c>
      <c r="K203" s="339">
        <v>12041.013125314801</v>
      </c>
      <c r="L203" s="340">
        <v>12252.3645836328</v>
      </c>
      <c r="M203" s="11"/>
      <c r="O203" s="705"/>
    </row>
    <row r="204" spans="1:15">
      <c r="A204" s="4"/>
      <c r="B204" s="387" t="s">
        <v>1285</v>
      </c>
      <c r="C204" s="184" t="s">
        <v>1286</v>
      </c>
      <c r="D204" s="518">
        <v>1.5</v>
      </c>
      <c r="E204" s="519">
        <v>2.0692771084337358</v>
      </c>
      <c r="F204" s="376">
        <v>11132.24220713344</v>
      </c>
      <c r="G204" s="329">
        <v>11132.24220713344</v>
      </c>
      <c r="H204" s="329">
        <v>11338.17439728944</v>
      </c>
      <c r="I204" s="789">
        <v>11338.17439728944</v>
      </c>
      <c r="J204" s="329">
        <v>11544.106587445438</v>
      </c>
      <c r="K204" s="339">
        <v>11750.038777601441</v>
      </c>
      <c r="L204" s="340">
        <v>11955.970967757441</v>
      </c>
      <c r="M204" s="18"/>
      <c r="O204" s="705"/>
    </row>
    <row r="205" spans="1:15" ht="15.75" thickBot="1">
      <c r="A205" s="37"/>
      <c r="B205" s="388" t="s">
        <v>1287</v>
      </c>
      <c r="C205" s="192" t="s">
        <v>1288</v>
      </c>
      <c r="D205" s="521">
        <v>1.46</v>
      </c>
      <c r="E205" s="522">
        <v>2.0140963855421696</v>
      </c>
      <c r="F205" s="425">
        <v>10801.127324778399</v>
      </c>
      <c r="G205" s="353">
        <v>10801.127324778399</v>
      </c>
      <c r="H205" s="353">
        <v>11001.640246772396</v>
      </c>
      <c r="I205" s="787">
        <v>11001.640246772396</v>
      </c>
      <c r="J205" s="353">
        <v>11202.153168766399</v>
      </c>
      <c r="K205" s="354">
        <v>11402.6660907604</v>
      </c>
      <c r="L205" s="355">
        <v>11603.179012754397</v>
      </c>
      <c r="M205" s="5"/>
      <c r="O205" s="705"/>
    </row>
    <row r="206" spans="1:15">
      <c r="A206" s="8"/>
      <c r="B206" s="385" t="s">
        <v>1289</v>
      </c>
      <c r="C206" s="200" t="s">
        <v>1290</v>
      </c>
      <c r="D206" s="523">
        <v>1.42</v>
      </c>
      <c r="E206" s="524">
        <v>1.9630000000000001</v>
      </c>
      <c r="F206" s="427">
        <v>10526.41078155104</v>
      </c>
      <c r="G206" s="348">
        <v>10526.41078155104</v>
      </c>
      <c r="H206" s="348">
        <v>10526.41078155104</v>
      </c>
      <c r="I206" s="788">
        <v>10526.41078155104</v>
      </c>
      <c r="J206" s="349">
        <v>10721.504435383042</v>
      </c>
      <c r="K206" s="349">
        <v>10721.504435383042</v>
      </c>
      <c r="L206" s="350">
        <v>10916.598089215038</v>
      </c>
      <c r="M206" s="20"/>
      <c r="O206" s="705"/>
    </row>
    <row r="207" spans="1:15">
      <c r="A207" s="38"/>
      <c r="B207" s="387" t="s">
        <v>1291</v>
      </c>
      <c r="C207" s="184" t="s">
        <v>1292</v>
      </c>
      <c r="D207" s="518">
        <v>1.38</v>
      </c>
      <c r="E207" s="519">
        <v>1.9077042253521128</v>
      </c>
      <c r="F207" s="376">
        <v>10251.694238323682</v>
      </c>
      <c r="G207" s="329">
        <v>10251.694238323682</v>
      </c>
      <c r="H207" s="329">
        <v>10251.694238323682</v>
      </c>
      <c r="I207" s="789">
        <v>10251.694238323682</v>
      </c>
      <c r="J207" s="339">
        <v>10441.36862399368</v>
      </c>
      <c r="K207" s="339">
        <v>10441.36862399368</v>
      </c>
      <c r="L207" s="340">
        <v>10631.043009663679</v>
      </c>
      <c r="M207" s="11"/>
      <c r="O207" s="705"/>
    </row>
    <row r="208" spans="1:15">
      <c r="A208" s="8"/>
      <c r="B208" s="387" t="s">
        <v>1293</v>
      </c>
      <c r="C208" s="184" t="s">
        <v>1294</v>
      </c>
      <c r="D208" s="518">
        <v>1.34</v>
      </c>
      <c r="E208" s="519">
        <v>1.8524084507042258</v>
      </c>
      <c r="F208" s="376">
        <v>9976.9776950963187</v>
      </c>
      <c r="G208" s="329">
        <v>9976.9776950963187</v>
      </c>
      <c r="H208" s="329">
        <v>9976.9776950963187</v>
      </c>
      <c r="I208" s="789">
        <v>9976.9776950963187</v>
      </c>
      <c r="J208" s="339">
        <v>10161.232812604319</v>
      </c>
      <c r="K208" s="339">
        <v>10161.232812604319</v>
      </c>
      <c r="L208" s="340">
        <v>10345.48793011232</v>
      </c>
      <c r="M208" s="11"/>
      <c r="O208" s="705"/>
    </row>
    <row r="209" spans="1:15">
      <c r="A209" s="39"/>
      <c r="B209" s="387" t="s">
        <v>1295</v>
      </c>
      <c r="C209" s="184" t="s">
        <v>1296</v>
      </c>
      <c r="D209" s="518">
        <v>1.3</v>
      </c>
      <c r="E209" s="519">
        <v>1.7971126760563383</v>
      </c>
      <c r="F209" s="376">
        <v>9702.2611518689591</v>
      </c>
      <c r="G209" s="329">
        <v>9702.2611518689591</v>
      </c>
      <c r="H209" s="329">
        <v>9702.2611518689591</v>
      </c>
      <c r="I209" s="789">
        <v>9702.2611518689591</v>
      </c>
      <c r="J209" s="339">
        <v>9881.0970012149592</v>
      </c>
      <c r="K209" s="339">
        <v>9881.0970012149592</v>
      </c>
      <c r="L209" s="340">
        <v>10059.932850560961</v>
      </c>
      <c r="M209" s="20"/>
      <c r="O209" s="705"/>
    </row>
    <row r="210" spans="1:15">
      <c r="A210" s="40"/>
      <c r="B210" s="387" t="s">
        <v>1297</v>
      </c>
      <c r="C210" s="184" t="s">
        <v>1298</v>
      </c>
      <c r="D210" s="518">
        <v>1.26</v>
      </c>
      <c r="E210" s="519">
        <v>1.741816901408451</v>
      </c>
      <c r="F210" s="376">
        <v>9427.5446086415996</v>
      </c>
      <c r="G210" s="329">
        <v>9427.5446086415996</v>
      </c>
      <c r="H210" s="329">
        <v>9427.5446086415996</v>
      </c>
      <c r="I210" s="789">
        <v>9427.5446086415996</v>
      </c>
      <c r="J210" s="339">
        <v>9600.9611898256007</v>
      </c>
      <c r="K210" s="339">
        <v>9600.9611898256007</v>
      </c>
      <c r="L210" s="340">
        <v>9774.3777710096001</v>
      </c>
      <c r="M210" s="5"/>
      <c r="O210" s="705"/>
    </row>
    <row r="211" spans="1:15" ht="15.75" thickBot="1">
      <c r="A211" s="41"/>
      <c r="B211" s="388" t="s">
        <v>1299</v>
      </c>
      <c r="C211" s="192" t="s">
        <v>1300</v>
      </c>
      <c r="D211" s="521">
        <v>1.22</v>
      </c>
      <c r="E211" s="522">
        <v>1.6865211267605635</v>
      </c>
      <c r="F211" s="425">
        <v>9096.4297262865603</v>
      </c>
      <c r="G211" s="353">
        <v>9096.4297262865603</v>
      </c>
      <c r="H211" s="353">
        <v>9096.4297262865603</v>
      </c>
      <c r="I211" s="787">
        <v>9096.4297262865603</v>
      </c>
      <c r="J211" s="354">
        <v>9264.4270393085608</v>
      </c>
      <c r="K211" s="354">
        <v>9264.4270393085608</v>
      </c>
      <c r="L211" s="355">
        <v>9432.4243523305613</v>
      </c>
      <c r="M211" s="18"/>
      <c r="O211" s="705"/>
    </row>
    <row r="212" spans="1:15">
      <c r="A212" s="19"/>
      <c r="B212" s="385" t="s">
        <v>1301</v>
      </c>
      <c r="C212" s="200" t="s">
        <v>1302</v>
      </c>
      <c r="D212" s="523">
        <v>1.18</v>
      </c>
      <c r="E212" s="524">
        <v>1.6359999999999999</v>
      </c>
      <c r="F212" s="427">
        <v>8821.7131830591989</v>
      </c>
      <c r="G212" s="348">
        <v>8821.7131830591989</v>
      </c>
      <c r="H212" s="348">
        <v>8821.7131830591989</v>
      </c>
      <c r="I212" s="788">
        <v>8821.7131830591989</v>
      </c>
      <c r="J212" s="348">
        <v>8821.7131830591989</v>
      </c>
      <c r="K212" s="348">
        <v>8821.7131830591989</v>
      </c>
      <c r="L212" s="350">
        <v>8984.2912279191987</v>
      </c>
      <c r="M212" s="20"/>
      <c r="O212" s="705"/>
    </row>
    <row r="213" spans="1:15">
      <c r="A213" s="4"/>
      <c r="B213" s="387" t="s">
        <v>1303</v>
      </c>
      <c r="C213" s="246" t="s">
        <v>1304</v>
      </c>
      <c r="D213" s="526">
        <v>1.1399999999999999</v>
      </c>
      <c r="E213" s="530">
        <v>1.5805423728813559</v>
      </c>
      <c r="F213" s="379">
        <v>8546.9966398318393</v>
      </c>
      <c r="G213" s="344">
        <v>8546.9966398318393</v>
      </c>
      <c r="H213" s="344">
        <v>8546.9966398318393</v>
      </c>
      <c r="I213" s="790">
        <v>8546.9966398318393</v>
      </c>
      <c r="J213" s="344">
        <v>8546.9966398318393</v>
      </c>
      <c r="K213" s="344">
        <v>8546.9966398318393</v>
      </c>
      <c r="L213" s="340">
        <v>8704.1554165298403</v>
      </c>
      <c r="M213" s="5"/>
      <c r="O213" s="705"/>
    </row>
    <row r="214" spans="1:15">
      <c r="A214" s="10"/>
      <c r="B214" s="387" t="s">
        <v>1305</v>
      </c>
      <c r="C214" s="246" t="s">
        <v>1306</v>
      </c>
      <c r="D214" s="526">
        <v>1.1000000000000001</v>
      </c>
      <c r="E214" s="530">
        <v>1.5250847457627121</v>
      </c>
      <c r="F214" s="379">
        <v>8272.2800966044815</v>
      </c>
      <c r="G214" s="344">
        <v>8272.2800966044815</v>
      </c>
      <c r="H214" s="344">
        <v>8272.2800966044815</v>
      </c>
      <c r="I214" s="790">
        <v>8272.2800966044815</v>
      </c>
      <c r="J214" s="344">
        <v>8272.2800966044815</v>
      </c>
      <c r="K214" s="344">
        <v>8272.2800966044815</v>
      </c>
      <c r="L214" s="340">
        <v>8424.0196051404801</v>
      </c>
      <c r="M214" s="5"/>
      <c r="O214" s="705"/>
    </row>
    <row r="215" spans="1:15">
      <c r="A215" s="12"/>
      <c r="B215" s="387" t="s">
        <v>1307</v>
      </c>
      <c r="C215" s="246" t="s">
        <v>1308</v>
      </c>
      <c r="D215" s="526">
        <v>1.06</v>
      </c>
      <c r="E215" s="530">
        <v>1.4696271186440679</v>
      </c>
      <c r="F215" s="379">
        <v>7997.563553377121</v>
      </c>
      <c r="G215" s="344">
        <v>7997.563553377121</v>
      </c>
      <c r="H215" s="344">
        <v>7997.563553377121</v>
      </c>
      <c r="I215" s="790">
        <v>7997.563553377121</v>
      </c>
      <c r="J215" s="344">
        <v>7997.563553377121</v>
      </c>
      <c r="K215" s="344">
        <v>7997.563553377121</v>
      </c>
      <c r="L215" s="340">
        <v>8143.8837937511189</v>
      </c>
      <c r="M215" s="5"/>
      <c r="O215" s="705"/>
    </row>
    <row r="216" spans="1:15">
      <c r="A216" s="4"/>
      <c r="B216" s="387" t="s">
        <v>1309</v>
      </c>
      <c r="C216" s="246" t="s">
        <v>1310</v>
      </c>
      <c r="D216" s="526">
        <v>1.02</v>
      </c>
      <c r="E216" s="530">
        <v>1.4141694915254237</v>
      </c>
      <c r="F216" s="379">
        <v>7722.8470101497596</v>
      </c>
      <c r="G216" s="344">
        <v>7722.8470101497596</v>
      </c>
      <c r="H216" s="344">
        <v>7722.8470101497596</v>
      </c>
      <c r="I216" s="790">
        <v>7722.8470101497596</v>
      </c>
      <c r="J216" s="344">
        <v>7722.8470101497596</v>
      </c>
      <c r="K216" s="344">
        <v>7722.8470101497596</v>
      </c>
      <c r="L216" s="340">
        <v>7863.7479823617596</v>
      </c>
      <c r="M216" s="18"/>
      <c r="O216" s="705"/>
    </row>
    <row r="217" spans="1:15" ht="15.75" thickBot="1">
      <c r="A217" s="12"/>
      <c r="B217" s="388" t="s">
        <v>1311</v>
      </c>
      <c r="C217" s="192" t="s">
        <v>1312</v>
      </c>
      <c r="D217" s="527">
        <v>0.98</v>
      </c>
      <c r="E217" s="522">
        <v>1.3587118644067795</v>
      </c>
      <c r="F217" s="425">
        <v>7391.7321277947194</v>
      </c>
      <c r="G217" s="353">
        <v>7391.7321277947194</v>
      </c>
      <c r="H217" s="353">
        <v>7391.7321277947194</v>
      </c>
      <c r="I217" s="787">
        <v>7391.7321277947194</v>
      </c>
      <c r="J217" s="353">
        <v>7391.7321277947194</v>
      </c>
      <c r="K217" s="353">
        <v>7391.7321277947194</v>
      </c>
      <c r="L217" s="355">
        <v>7527.2138318447196</v>
      </c>
      <c r="M217" s="20"/>
      <c r="O217" s="705"/>
    </row>
    <row r="218" spans="1:15">
      <c r="A218" s="12"/>
      <c r="B218" s="385" t="s">
        <v>1313</v>
      </c>
      <c r="C218" s="200" t="s">
        <v>1314</v>
      </c>
      <c r="D218" s="523">
        <v>0.94</v>
      </c>
      <c r="E218" s="524">
        <v>1.3080000000000001</v>
      </c>
      <c r="F218" s="347">
        <v>7117.0155845673598</v>
      </c>
      <c r="G218" s="528">
        <v>7117.0155845673598</v>
      </c>
      <c r="H218" s="528">
        <v>7117.0155845673598</v>
      </c>
      <c r="I218" s="791">
        <v>7117.0155845673598</v>
      </c>
      <c r="J218" s="528">
        <v>7117.0155845673598</v>
      </c>
      <c r="K218" s="528">
        <v>7117.0155845673598</v>
      </c>
      <c r="L218" s="340">
        <v>7117.0155845673598</v>
      </c>
      <c r="M218" s="20"/>
      <c r="O218" s="705"/>
    </row>
    <row r="219" spans="1:15">
      <c r="A219" s="10"/>
      <c r="B219" s="387" t="s">
        <v>1315</v>
      </c>
      <c r="C219" s="184" t="s">
        <v>1316</v>
      </c>
      <c r="D219" s="525">
        <v>0.9</v>
      </c>
      <c r="E219" s="519">
        <v>1.252340425531915</v>
      </c>
      <c r="F219" s="327">
        <v>6842.2990413400003</v>
      </c>
      <c r="G219" s="328">
        <v>6842.2990413400003</v>
      </c>
      <c r="H219" s="328">
        <v>6842.2990413400003</v>
      </c>
      <c r="I219" s="792">
        <v>6842.2990413400003</v>
      </c>
      <c r="J219" s="328">
        <v>6842.2990413400003</v>
      </c>
      <c r="K219" s="328">
        <v>6842.2990413400003</v>
      </c>
      <c r="L219" s="340">
        <v>6842.2990413400003</v>
      </c>
      <c r="M219" s="5"/>
      <c r="O219" s="705"/>
    </row>
    <row r="220" spans="1:15">
      <c r="A220" s="4"/>
      <c r="B220" s="387" t="s">
        <v>1317</v>
      </c>
      <c r="C220" s="184" t="s">
        <v>1318</v>
      </c>
      <c r="D220" s="525">
        <v>0.86</v>
      </c>
      <c r="E220" s="519">
        <v>1.1966808510638298</v>
      </c>
      <c r="F220" s="376">
        <v>6567.5824981126398</v>
      </c>
      <c r="G220" s="329">
        <v>6567.5824981126398</v>
      </c>
      <c r="H220" s="329">
        <v>6567.5824981126398</v>
      </c>
      <c r="I220" s="789">
        <v>6567.5824981126398</v>
      </c>
      <c r="J220" s="329">
        <v>6567.5824981126398</v>
      </c>
      <c r="K220" s="329">
        <v>6567.5824981126398</v>
      </c>
      <c r="L220" s="393">
        <v>6567.5824981126398</v>
      </c>
      <c r="M220" s="18"/>
      <c r="O220" s="705"/>
    </row>
    <row r="221" spans="1:15">
      <c r="A221" s="4"/>
      <c r="B221" s="387" t="s">
        <v>1319</v>
      </c>
      <c r="C221" s="184" t="s">
        <v>1320</v>
      </c>
      <c r="D221" s="525">
        <v>0.82</v>
      </c>
      <c r="E221" s="519">
        <v>1.1410212765957448</v>
      </c>
      <c r="F221" s="376">
        <v>6292.8659548852802</v>
      </c>
      <c r="G221" s="329">
        <v>6292.8659548852802</v>
      </c>
      <c r="H221" s="329">
        <v>6292.8659548852802</v>
      </c>
      <c r="I221" s="789">
        <v>6292.8659548852802</v>
      </c>
      <c r="J221" s="329">
        <v>6292.8659548852802</v>
      </c>
      <c r="K221" s="329">
        <v>6292.8659548852802</v>
      </c>
      <c r="L221" s="393">
        <v>6292.8659548852802</v>
      </c>
      <c r="M221" s="18"/>
      <c r="O221" s="705"/>
    </row>
    <row r="222" spans="1:15">
      <c r="A222" s="19"/>
      <c r="B222" s="387" t="s">
        <v>1321</v>
      </c>
      <c r="C222" s="184" t="s">
        <v>1322</v>
      </c>
      <c r="D222" s="525">
        <v>0.78</v>
      </c>
      <c r="E222" s="519">
        <v>1.0853617021276598</v>
      </c>
      <c r="F222" s="376">
        <v>6018.1494116579224</v>
      </c>
      <c r="G222" s="329">
        <v>6018.1494116579224</v>
      </c>
      <c r="H222" s="329">
        <v>6018.1494116579224</v>
      </c>
      <c r="I222" s="789">
        <v>6018.1494116579224</v>
      </c>
      <c r="J222" s="329">
        <v>6018.1494116579224</v>
      </c>
      <c r="K222" s="329">
        <v>6018.1494116579224</v>
      </c>
      <c r="L222" s="393">
        <v>6018.1494116579224</v>
      </c>
      <c r="M222" s="11"/>
      <c r="O222" s="705"/>
    </row>
    <row r="223" spans="1:15">
      <c r="A223" s="37"/>
      <c r="B223" s="387" t="s">
        <v>1323</v>
      </c>
      <c r="C223" s="184" t="s">
        <v>1324</v>
      </c>
      <c r="D223" s="525">
        <v>0.74</v>
      </c>
      <c r="E223" s="519">
        <v>1.0297021276595746</v>
      </c>
      <c r="F223" s="376">
        <v>5687.0345293028795</v>
      </c>
      <c r="G223" s="329">
        <v>5687.0345293028795</v>
      </c>
      <c r="H223" s="329">
        <v>5687.0345293028795</v>
      </c>
      <c r="I223" s="789">
        <v>5687.0345293028795</v>
      </c>
      <c r="J223" s="329">
        <v>5687.0345293028795</v>
      </c>
      <c r="K223" s="329">
        <v>5687.0345293028795</v>
      </c>
      <c r="L223" s="393">
        <v>5687.0345293028795</v>
      </c>
      <c r="M223" s="20"/>
      <c r="O223" s="705"/>
    </row>
    <row r="224" spans="1:15">
      <c r="A224" s="37"/>
      <c r="B224" s="387" t="s">
        <v>1325</v>
      </c>
      <c r="C224" s="184" t="s">
        <v>1326</v>
      </c>
      <c r="D224" s="525">
        <v>0.7</v>
      </c>
      <c r="E224" s="519">
        <v>0.97404255319148936</v>
      </c>
      <c r="F224" s="376">
        <v>5412.3179860755199</v>
      </c>
      <c r="G224" s="329">
        <v>5412.3179860755199</v>
      </c>
      <c r="H224" s="329">
        <v>5412.3179860755199</v>
      </c>
      <c r="I224" s="789">
        <v>5412.3179860755199</v>
      </c>
      <c r="J224" s="329">
        <v>5412.3179860755199</v>
      </c>
      <c r="K224" s="329">
        <v>5412.3179860755199</v>
      </c>
      <c r="L224" s="393">
        <v>5412.3179860755199</v>
      </c>
      <c r="M224" s="11"/>
      <c r="O224" s="705"/>
    </row>
    <row r="225" spans="1:15">
      <c r="A225" s="40"/>
      <c r="B225" s="387" t="s">
        <v>1327</v>
      </c>
      <c r="C225" s="184" t="s">
        <v>1328</v>
      </c>
      <c r="D225" s="525">
        <v>0.67</v>
      </c>
      <c r="E225" s="519">
        <v>0.93229787234042572</v>
      </c>
      <c r="F225" s="376">
        <v>5169.9525068481598</v>
      </c>
      <c r="G225" s="329">
        <v>5169.9525068481598</v>
      </c>
      <c r="H225" s="329">
        <v>5169.9525068481598</v>
      </c>
      <c r="I225" s="789">
        <v>5169.9525068481598</v>
      </c>
      <c r="J225" s="329">
        <v>5169.9525068481598</v>
      </c>
      <c r="K225" s="329">
        <v>5169.9525068481598</v>
      </c>
      <c r="L225" s="393">
        <v>5169.9525068481598</v>
      </c>
      <c r="M225" s="11"/>
      <c r="O225" s="705"/>
    </row>
    <row r="226" spans="1:15" ht="15.75" thickBot="1">
      <c r="A226" s="40"/>
      <c r="B226" s="388" t="s">
        <v>1329</v>
      </c>
      <c r="C226" s="192" t="s">
        <v>1330</v>
      </c>
      <c r="D226" s="527">
        <v>0.63</v>
      </c>
      <c r="E226" s="522">
        <v>0.8766382978723406</v>
      </c>
      <c r="F226" s="384">
        <v>4895.2359636207993</v>
      </c>
      <c r="G226" s="332">
        <v>4895.2359636207993</v>
      </c>
      <c r="H226" s="332">
        <v>4895.2359636207993</v>
      </c>
      <c r="I226" s="793">
        <v>4895.2359636207993</v>
      </c>
      <c r="J226" s="332">
        <v>4895.2359636207993</v>
      </c>
      <c r="K226" s="332">
        <v>4895.2359636207993</v>
      </c>
      <c r="L226" s="542">
        <v>4895.2359636207993</v>
      </c>
      <c r="M226" s="11"/>
      <c r="O226" s="705"/>
    </row>
    <row r="227" spans="1:15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C587" sheet="1" objects="1" scenarios="1"/>
  <mergeCells count="15">
    <mergeCell ref="F6:L6"/>
    <mergeCell ref="B2:D2"/>
    <mergeCell ref="H2:L3"/>
    <mergeCell ref="B3:D3"/>
    <mergeCell ref="H4:L4"/>
    <mergeCell ref="H5:L5"/>
    <mergeCell ref="B15:L15"/>
    <mergeCell ref="B121:L121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6"/>
  <sheetViews>
    <sheetView workbookViewId="0">
      <selection activeCell="O32" sqref="O32"/>
    </sheetView>
  </sheetViews>
  <sheetFormatPr defaultRowHeight="15"/>
  <cols>
    <col min="1" max="1" width="0.5703125" customWidth="1"/>
    <col min="4" max="4" width="6.28515625" customWidth="1"/>
    <col min="7" max="7" width="5.7109375" hidden="1" customWidth="1"/>
    <col min="9" max="9" width="7.140625" customWidth="1"/>
    <col min="10" max="10" width="14.5703125" customWidth="1"/>
    <col min="12" max="12" width="13.7109375" customWidth="1"/>
    <col min="13" max="13" width="0.7109375" customWidth="1"/>
    <col min="15" max="15" width="11.85546875" customWidth="1"/>
    <col min="16" max="16" width="13.85546875" customWidth="1"/>
  </cols>
  <sheetData>
    <row r="1" spans="1:19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9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5"/>
    </row>
    <row r="3" spans="1:19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20"/>
    </row>
    <row r="4" spans="1:19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20"/>
    </row>
    <row r="5" spans="1:19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11"/>
    </row>
    <row r="6" spans="1:19">
      <c r="A6" s="4"/>
      <c r="B6" s="89"/>
      <c r="C6" s="90"/>
      <c r="D6" s="90"/>
      <c r="E6" s="90"/>
      <c r="F6" s="809"/>
      <c r="G6" s="839"/>
      <c r="H6" s="839"/>
      <c r="I6" s="839"/>
      <c r="J6" s="839"/>
      <c r="K6" s="839"/>
      <c r="L6" s="821"/>
      <c r="M6" s="18"/>
    </row>
    <row r="7" spans="1:19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9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9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9" ht="33" customHeight="1">
      <c r="A10" s="117"/>
      <c r="B10" s="874" t="s">
        <v>1464</v>
      </c>
      <c r="C10" s="875"/>
      <c r="D10" s="876"/>
      <c r="E10" s="863" t="s">
        <v>1455</v>
      </c>
      <c r="F10" s="864"/>
      <c r="G10" s="865"/>
      <c r="H10" s="863" t="s">
        <v>1498</v>
      </c>
      <c r="I10" s="865"/>
      <c r="J10" s="851" t="s">
        <v>1500</v>
      </c>
      <c r="K10" s="845" t="s">
        <v>1499</v>
      </c>
      <c r="L10" s="846"/>
      <c r="M10" s="118"/>
    </row>
    <row r="11" spans="1:19">
      <c r="A11" s="117"/>
      <c r="B11" s="877"/>
      <c r="C11" s="878"/>
      <c r="D11" s="879"/>
      <c r="E11" s="866"/>
      <c r="F11" s="867"/>
      <c r="G11" s="868"/>
      <c r="H11" s="866"/>
      <c r="I11" s="868"/>
      <c r="J11" s="852"/>
      <c r="K11" s="847"/>
      <c r="L11" s="848"/>
      <c r="M11" s="118"/>
    </row>
    <row r="12" spans="1:19" ht="10.5" customHeight="1" thickBot="1">
      <c r="A12" s="117"/>
      <c r="B12" s="880"/>
      <c r="C12" s="881"/>
      <c r="D12" s="882"/>
      <c r="E12" s="869"/>
      <c r="F12" s="870"/>
      <c r="G12" s="871"/>
      <c r="H12" s="869"/>
      <c r="I12" s="871"/>
      <c r="J12" s="853"/>
      <c r="K12" s="849"/>
      <c r="L12" s="850"/>
      <c r="M12" s="118"/>
    </row>
    <row r="13" spans="1:19" ht="15.75" customHeight="1" thickBot="1">
      <c r="A13" s="119"/>
      <c r="B13" s="883" t="s">
        <v>1465</v>
      </c>
      <c r="C13" s="884"/>
      <c r="D13" s="884"/>
      <c r="E13" s="884"/>
      <c r="F13" s="884"/>
      <c r="G13" s="884"/>
      <c r="H13" s="884"/>
      <c r="I13" s="884"/>
      <c r="J13" s="884"/>
      <c r="K13" s="884"/>
      <c r="L13" s="885"/>
      <c r="M13" s="120"/>
      <c r="O13" s="698"/>
      <c r="P13" s="698"/>
    </row>
    <row r="14" spans="1:19" ht="15.75" thickBot="1">
      <c r="A14" s="121"/>
      <c r="B14" s="872" t="s">
        <v>1466</v>
      </c>
      <c r="C14" s="873"/>
      <c r="D14" s="873"/>
      <c r="E14" s="856" t="s">
        <v>1467</v>
      </c>
      <c r="F14" s="857"/>
      <c r="G14" s="858"/>
      <c r="H14" s="854">
        <v>0.40600000000000003</v>
      </c>
      <c r="I14" s="855"/>
      <c r="J14" s="673">
        <v>0.97</v>
      </c>
      <c r="K14" s="859">
        <v>2229.9082330880001</v>
      </c>
      <c r="L14" s="860"/>
      <c r="M14" s="118"/>
      <c r="O14" s="698"/>
      <c r="P14" s="698"/>
      <c r="Q14" s="150"/>
      <c r="R14" s="94"/>
      <c r="S14" s="152"/>
    </row>
    <row r="15" spans="1:19">
      <c r="A15" s="122"/>
      <c r="B15" s="843" t="s">
        <v>1468</v>
      </c>
      <c r="C15" s="844"/>
      <c r="D15" s="844"/>
      <c r="E15" s="840" t="s">
        <v>1469</v>
      </c>
      <c r="F15" s="841"/>
      <c r="G15" s="842"/>
      <c r="H15" s="886">
        <v>0.54300000000000004</v>
      </c>
      <c r="I15" s="887"/>
      <c r="J15" s="671">
        <v>1.3</v>
      </c>
      <c r="K15" s="861">
        <v>2993.0072368639999</v>
      </c>
      <c r="L15" s="862"/>
      <c r="M15" s="118"/>
      <c r="O15" s="698"/>
      <c r="P15" s="698"/>
      <c r="Q15" s="150"/>
      <c r="R15" s="94"/>
      <c r="S15" s="152"/>
    </row>
    <row r="16" spans="1:19">
      <c r="A16" s="123"/>
      <c r="B16" s="843" t="s">
        <v>1470</v>
      </c>
      <c r="C16" s="844"/>
      <c r="D16" s="844"/>
      <c r="E16" s="840" t="s">
        <v>1471</v>
      </c>
      <c r="F16" s="841"/>
      <c r="G16" s="842"/>
      <c r="H16" s="886">
        <v>0.67900000000000005</v>
      </c>
      <c r="I16" s="887"/>
      <c r="J16" s="671">
        <v>1.63</v>
      </c>
      <c r="K16" s="861">
        <v>3726.7690579920004</v>
      </c>
      <c r="L16" s="862"/>
      <c r="M16" s="124"/>
      <c r="O16" s="698"/>
      <c r="P16" s="698"/>
      <c r="Q16" s="150"/>
      <c r="R16" s="94"/>
      <c r="S16" s="152"/>
    </row>
    <row r="17" spans="1:19">
      <c r="A17" s="111"/>
      <c r="B17" s="843" t="s">
        <v>1472</v>
      </c>
      <c r="C17" s="844"/>
      <c r="D17" s="844"/>
      <c r="E17" s="840" t="s">
        <v>1473</v>
      </c>
      <c r="F17" s="841"/>
      <c r="G17" s="842"/>
      <c r="H17" s="886">
        <v>0.81499999999999995</v>
      </c>
      <c r="I17" s="887"/>
      <c r="J17" s="671">
        <v>1.96</v>
      </c>
      <c r="K17" s="861">
        <v>4429.3557661200002</v>
      </c>
      <c r="L17" s="862"/>
      <c r="M17" s="125"/>
      <c r="O17" s="698"/>
      <c r="P17" s="698"/>
      <c r="Q17" s="150"/>
      <c r="R17" s="94"/>
      <c r="S17" s="152"/>
    </row>
    <row r="18" spans="1:19">
      <c r="A18" s="126"/>
      <c r="B18" s="843" t="s">
        <v>1474</v>
      </c>
      <c r="C18" s="844"/>
      <c r="D18" s="844"/>
      <c r="E18" s="840" t="s">
        <v>1475</v>
      </c>
      <c r="F18" s="841"/>
      <c r="G18" s="842"/>
      <c r="H18" s="886">
        <v>0.20499999999999999</v>
      </c>
      <c r="I18" s="887"/>
      <c r="J18" s="671">
        <v>0.49</v>
      </c>
      <c r="K18" s="861">
        <v>1343.2429078399998</v>
      </c>
      <c r="L18" s="862"/>
      <c r="M18" s="127"/>
      <c r="O18" s="698"/>
      <c r="P18" s="698"/>
      <c r="Q18" s="150"/>
      <c r="R18" s="94"/>
      <c r="S18" s="152"/>
    </row>
    <row r="19" spans="1:19">
      <c r="A19" s="117"/>
      <c r="B19" s="843" t="s">
        <v>1476</v>
      </c>
      <c r="C19" s="844"/>
      <c r="D19" s="844"/>
      <c r="E19" s="840" t="s">
        <v>1477</v>
      </c>
      <c r="F19" s="841"/>
      <c r="G19" s="842"/>
      <c r="H19" s="886">
        <v>0.26500000000000001</v>
      </c>
      <c r="I19" s="887"/>
      <c r="J19" s="671">
        <v>0.64</v>
      </c>
      <c r="K19" s="861">
        <v>1767.9408467200001</v>
      </c>
      <c r="L19" s="862"/>
      <c r="M19" s="125"/>
      <c r="O19" s="698"/>
      <c r="P19" s="698"/>
      <c r="Q19" s="150"/>
      <c r="R19" s="94"/>
      <c r="S19" s="152"/>
    </row>
    <row r="20" spans="1:19" ht="15.75" thickBot="1">
      <c r="A20" s="128"/>
      <c r="B20" s="843" t="s">
        <v>1478</v>
      </c>
      <c r="C20" s="844"/>
      <c r="D20" s="844"/>
      <c r="E20" s="840" t="s">
        <v>1479</v>
      </c>
      <c r="F20" s="841"/>
      <c r="G20" s="842"/>
      <c r="H20" s="886">
        <v>0.33100000000000002</v>
      </c>
      <c r="I20" s="887"/>
      <c r="J20" s="671">
        <v>0.79</v>
      </c>
      <c r="K20" s="861">
        <v>2189.7020594880005</v>
      </c>
      <c r="L20" s="862"/>
      <c r="M20" s="129"/>
      <c r="O20" s="698"/>
      <c r="P20" s="698"/>
      <c r="Q20" s="150"/>
      <c r="R20" s="94"/>
      <c r="S20" s="152"/>
    </row>
    <row r="21" spans="1:19" ht="15.75" thickBot="1">
      <c r="A21" s="130"/>
      <c r="B21" s="843" t="s">
        <v>1480</v>
      </c>
      <c r="C21" s="844"/>
      <c r="D21" s="844"/>
      <c r="E21" s="840" t="s">
        <v>1481</v>
      </c>
      <c r="F21" s="841"/>
      <c r="G21" s="842"/>
      <c r="H21" s="886">
        <v>0.39800000000000002</v>
      </c>
      <c r="I21" s="887"/>
      <c r="J21" s="671">
        <v>0.96</v>
      </c>
      <c r="K21" s="861">
        <v>2648.6357679040002</v>
      </c>
      <c r="L21" s="862"/>
      <c r="M21" s="131"/>
      <c r="O21" s="698"/>
      <c r="P21" s="698"/>
      <c r="Q21" s="150"/>
      <c r="R21" s="94"/>
      <c r="S21" s="152"/>
    </row>
    <row r="22" spans="1:19">
      <c r="A22" s="132"/>
      <c r="B22" s="843" t="s">
        <v>1482</v>
      </c>
      <c r="C22" s="844"/>
      <c r="D22" s="844"/>
      <c r="E22" s="840" t="s">
        <v>1483</v>
      </c>
      <c r="F22" s="841"/>
      <c r="G22" s="842"/>
      <c r="H22" s="886">
        <v>0.14599999999999999</v>
      </c>
      <c r="I22" s="887"/>
      <c r="J22" s="671">
        <v>0.35</v>
      </c>
      <c r="K22" s="861">
        <v>987.22495860800007</v>
      </c>
      <c r="L22" s="862"/>
      <c r="M22" s="133"/>
      <c r="O22" s="698"/>
      <c r="P22" s="698"/>
      <c r="Q22" s="150"/>
      <c r="R22" s="94"/>
      <c r="S22" s="152"/>
    </row>
    <row r="23" spans="1:19">
      <c r="A23" s="119"/>
      <c r="B23" s="843" t="s">
        <v>1484</v>
      </c>
      <c r="C23" s="844"/>
      <c r="D23" s="844"/>
      <c r="E23" s="840" t="s">
        <v>1485</v>
      </c>
      <c r="F23" s="841"/>
      <c r="G23" s="842"/>
      <c r="H23" s="886">
        <v>0.19500000000000001</v>
      </c>
      <c r="I23" s="887"/>
      <c r="J23" s="671">
        <v>0.47</v>
      </c>
      <c r="K23" s="861">
        <v>1289.4684453600003</v>
      </c>
      <c r="L23" s="862"/>
      <c r="M23" s="120"/>
      <c r="O23" s="698"/>
      <c r="P23" s="698"/>
      <c r="Q23" s="150"/>
      <c r="R23" s="94"/>
      <c r="S23" s="152"/>
    </row>
    <row r="24" spans="1:19">
      <c r="A24" s="128"/>
      <c r="B24" s="843" t="s">
        <v>1486</v>
      </c>
      <c r="C24" s="844"/>
      <c r="D24" s="844"/>
      <c r="E24" s="840" t="s">
        <v>1487</v>
      </c>
      <c r="F24" s="841"/>
      <c r="G24" s="842"/>
      <c r="H24" s="886">
        <v>0.24399999999999999</v>
      </c>
      <c r="I24" s="887"/>
      <c r="J24" s="671">
        <v>0.59</v>
      </c>
      <c r="K24" s="861">
        <v>1598.077332112</v>
      </c>
      <c r="L24" s="862"/>
      <c r="M24" s="134"/>
      <c r="O24" s="698"/>
      <c r="P24" s="698"/>
      <c r="Q24" s="150"/>
      <c r="R24" s="94"/>
      <c r="S24" s="152"/>
    </row>
    <row r="25" spans="1:19">
      <c r="A25" s="117"/>
      <c r="B25" s="843" t="s">
        <v>1488</v>
      </c>
      <c r="C25" s="844"/>
      <c r="D25" s="844"/>
      <c r="E25" s="840" t="s">
        <v>1489</v>
      </c>
      <c r="F25" s="841"/>
      <c r="G25" s="842"/>
      <c r="H25" s="886">
        <v>0.29299999999999998</v>
      </c>
      <c r="I25" s="887"/>
      <c r="J25" s="671">
        <v>0.7</v>
      </c>
      <c r="K25" s="861">
        <v>1951.5635248639999</v>
      </c>
      <c r="L25" s="862"/>
      <c r="M25" s="124"/>
      <c r="O25" s="698"/>
      <c r="P25" s="698"/>
      <c r="Q25" s="150"/>
      <c r="R25" s="94"/>
      <c r="S25" s="152"/>
    </row>
    <row r="26" spans="1:19">
      <c r="A26" s="119"/>
      <c r="B26" s="843" t="s">
        <v>1490</v>
      </c>
      <c r="C26" s="844"/>
      <c r="D26" s="844"/>
      <c r="E26" s="840" t="s">
        <v>1491</v>
      </c>
      <c r="F26" s="841"/>
      <c r="G26" s="842"/>
      <c r="H26" s="886">
        <v>0.127</v>
      </c>
      <c r="I26" s="887"/>
      <c r="J26" s="671">
        <v>0.31</v>
      </c>
      <c r="K26" s="861">
        <v>858.32495929600009</v>
      </c>
      <c r="L26" s="862"/>
      <c r="M26" s="118"/>
      <c r="O26" s="698"/>
      <c r="P26" s="162"/>
      <c r="S26" s="152"/>
    </row>
    <row r="27" spans="1:19">
      <c r="A27" s="135"/>
      <c r="B27" s="843" t="s">
        <v>1492</v>
      </c>
      <c r="C27" s="844"/>
      <c r="D27" s="844"/>
      <c r="E27" s="840" t="s">
        <v>1493</v>
      </c>
      <c r="F27" s="841"/>
      <c r="G27" s="842"/>
      <c r="H27" s="886">
        <v>0.159</v>
      </c>
      <c r="I27" s="887"/>
      <c r="J27" s="671">
        <v>0.38</v>
      </c>
      <c r="K27" s="861">
        <v>1058.0251200320001</v>
      </c>
      <c r="L27" s="862"/>
      <c r="M27" s="120"/>
      <c r="O27" s="698"/>
      <c r="P27" s="162"/>
      <c r="S27" s="152"/>
    </row>
    <row r="28" spans="1:19">
      <c r="A28" s="117"/>
      <c r="B28" s="843" t="s">
        <v>1494</v>
      </c>
      <c r="C28" s="844"/>
      <c r="D28" s="844"/>
      <c r="E28" s="840" t="s">
        <v>1495</v>
      </c>
      <c r="F28" s="841"/>
      <c r="G28" s="842"/>
      <c r="H28" s="886">
        <v>0.191</v>
      </c>
      <c r="I28" s="887"/>
      <c r="J28" s="671">
        <v>0.46</v>
      </c>
      <c r="K28" s="861">
        <v>1312.8920807680001</v>
      </c>
      <c r="L28" s="862"/>
      <c r="M28" s="120"/>
      <c r="O28" s="698"/>
      <c r="P28" s="162"/>
      <c r="S28" s="152"/>
    </row>
    <row r="29" spans="1:19" ht="15.75" thickBot="1">
      <c r="A29" s="128"/>
      <c r="B29" s="843" t="s">
        <v>1496</v>
      </c>
      <c r="C29" s="844"/>
      <c r="D29" s="844"/>
      <c r="E29" s="916" t="s">
        <v>1497</v>
      </c>
      <c r="F29" s="917"/>
      <c r="G29" s="918"/>
      <c r="H29" s="914">
        <v>0.27400000000000002</v>
      </c>
      <c r="I29" s="915"/>
      <c r="J29" s="678">
        <v>0.68500000000000005</v>
      </c>
      <c r="K29" s="894">
        <v>2046.2656075519999</v>
      </c>
      <c r="L29" s="895"/>
      <c r="M29" s="118"/>
      <c r="O29" s="698"/>
      <c r="P29" s="162"/>
      <c r="S29" s="152"/>
    </row>
    <row r="30" spans="1:19" ht="15.75" customHeight="1" thickBot="1">
      <c r="A30" s="128"/>
      <c r="B30" s="883" t="s">
        <v>1607</v>
      </c>
      <c r="C30" s="884"/>
      <c r="D30" s="884"/>
      <c r="E30" s="884"/>
      <c r="F30" s="884"/>
      <c r="G30" s="884"/>
      <c r="H30" s="884"/>
      <c r="I30" s="884"/>
      <c r="J30" s="884"/>
      <c r="K30" s="884"/>
      <c r="L30" s="885"/>
      <c r="M30" s="134"/>
      <c r="O30" s="698"/>
      <c r="P30" s="698"/>
    </row>
    <row r="31" spans="1:19" ht="15" customHeight="1">
      <c r="A31" s="128"/>
      <c r="B31" s="896" t="s">
        <v>1665</v>
      </c>
      <c r="C31" s="897"/>
      <c r="D31" s="898"/>
      <c r="E31" s="902" t="s">
        <v>1469</v>
      </c>
      <c r="F31" s="903"/>
      <c r="G31" s="904"/>
      <c r="H31" s="902">
        <v>0.49199999999999999</v>
      </c>
      <c r="I31" s="904"/>
      <c r="J31" s="908">
        <v>1.3</v>
      </c>
      <c r="K31" s="910">
        <v>3674.6586527999998</v>
      </c>
      <c r="L31" s="911"/>
      <c r="M31" s="136"/>
      <c r="O31" s="705"/>
      <c r="P31" s="698"/>
    </row>
    <row r="32" spans="1:19" ht="15.75" thickBot="1">
      <c r="A32" s="119"/>
      <c r="B32" s="899"/>
      <c r="C32" s="900"/>
      <c r="D32" s="901"/>
      <c r="E32" s="905"/>
      <c r="F32" s="906"/>
      <c r="G32" s="907"/>
      <c r="H32" s="905"/>
      <c r="I32" s="907"/>
      <c r="J32" s="909"/>
      <c r="K32" s="912"/>
      <c r="L32" s="913"/>
      <c r="M32" s="125"/>
      <c r="O32" s="698"/>
      <c r="P32" s="698"/>
    </row>
    <row r="33" spans="1:17" ht="15.75" customHeight="1" thickBot="1">
      <c r="A33" s="138"/>
      <c r="B33" s="888" t="s">
        <v>1606</v>
      </c>
      <c r="C33" s="889"/>
      <c r="D33" s="889"/>
      <c r="E33" s="889"/>
      <c r="F33" s="889"/>
      <c r="G33" s="889"/>
      <c r="H33" s="889"/>
      <c r="I33" s="889"/>
      <c r="J33" s="889"/>
      <c r="K33" s="889"/>
      <c r="L33" s="890"/>
      <c r="M33" s="125"/>
      <c r="O33" s="698"/>
      <c r="P33" s="698"/>
    </row>
    <row r="34" spans="1:17" ht="22.5" customHeight="1" thickBot="1">
      <c r="A34" s="138"/>
      <c r="B34" s="891" t="s">
        <v>1586</v>
      </c>
      <c r="C34" s="892"/>
      <c r="D34" s="892"/>
      <c r="E34" s="892"/>
      <c r="F34" s="892"/>
      <c r="G34" s="892"/>
      <c r="H34" s="892"/>
      <c r="I34" s="892"/>
      <c r="J34" s="892"/>
      <c r="K34" s="892"/>
      <c r="L34" s="893"/>
      <c r="M34" s="125"/>
      <c r="O34" s="698"/>
      <c r="P34" s="698"/>
    </row>
    <row r="35" spans="1:17" ht="15" customHeight="1">
      <c r="A35" s="139"/>
      <c r="B35" s="926" t="s">
        <v>1604</v>
      </c>
      <c r="C35" s="927"/>
      <c r="D35" s="927"/>
      <c r="E35" s="927"/>
      <c r="F35" s="927"/>
      <c r="G35" s="927"/>
      <c r="H35" s="928"/>
      <c r="I35" s="919" t="s">
        <v>1605</v>
      </c>
      <c r="J35" s="846"/>
      <c r="K35" s="919" t="s">
        <v>1715</v>
      </c>
      <c r="L35" s="846"/>
      <c r="M35" s="127"/>
      <c r="O35" s="698"/>
      <c r="P35" s="698"/>
    </row>
    <row r="36" spans="1:17" ht="41.25" customHeight="1" thickBot="1">
      <c r="A36" s="126"/>
      <c r="B36" s="929"/>
      <c r="C36" s="930"/>
      <c r="D36" s="930"/>
      <c r="E36" s="930"/>
      <c r="F36" s="930"/>
      <c r="G36" s="930"/>
      <c r="H36" s="931"/>
      <c r="I36" s="920"/>
      <c r="J36" s="921"/>
      <c r="K36" s="920"/>
      <c r="L36" s="921"/>
      <c r="M36" s="125"/>
      <c r="O36" s="698"/>
      <c r="P36" s="698"/>
    </row>
    <row r="37" spans="1:17" ht="15.75" customHeight="1" thickBot="1">
      <c r="A37" s="122"/>
      <c r="B37" s="883" t="s">
        <v>1587</v>
      </c>
      <c r="C37" s="884"/>
      <c r="D37" s="884"/>
      <c r="E37" s="884"/>
      <c r="F37" s="884"/>
      <c r="G37" s="884"/>
      <c r="H37" s="884"/>
      <c r="I37" s="884"/>
      <c r="J37" s="884"/>
      <c r="K37" s="884"/>
      <c r="L37" s="885"/>
      <c r="M37" s="141"/>
      <c r="O37" s="698"/>
      <c r="P37" s="698"/>
    </row>
    <row r="38" spans="1:17" ht="15.75" thickBot="1">
      <c r="A38" s="128"/>
      <c r="B38" s="872" t="s">
        <v>1588</v>
      </c>
      <c r="C38" s="873"/>
      <c r="D38" s="873"/>
      <c r="E38" s="873"/>
      <c r="F38" s="873"/>
      <c r="G38" s="873"/>
      <c r="H38" s="932"/>
      <c r="I38" s="922">
        <v>4668.6701994200002</v>
      </c>
      <c r="J38" s="923"/>
      <c r="K38" s="922">
        <v>4912.0795414049999</v>
      </c>
      <c r="L38" s="923"/>
      <c r="M38" s="124"/>
      <c r="O38" s="698"/>
      <c r="P38" s="162"/>
      <c r="Q38" s="152"/>
    </row>
    <row r="39" spans="1:17" ht="15.75" thickBot="1">
      <c r="A39" s="132"/>
      <c r="B39" s="843" t="s">
        <v>1589</v>
      </c>
      <c r="C39" s="844"/>
      <c r="D39" s="844"/>
      <c r="E39" s="844"/>
      <c r="F39" s="844"/>
      <c r="G39" s="844"/>
      <c r="H39" s="933"/>
      <c r="I39" s="924">
        <v>4894.0747731799993</v>
      </c>
      <c r="J39" s="925"/>
      <c r="K39" s="924">
        <v>5124.0645364490001</v>
      </c>
      <c r="L39" s="925"/>
      <c r="M39" s="118"/>
      <c r="O39" s="698"/>
      <c r="P39" s="162"/>
      <c r="Q39" s="152"/>
    </row>
    <row r="40" spans="1:17">
      <c r="A40" s="111"/>
      <c r="B40" s="843" t="s">
        <v>1590</v>
      </c>
      <c r="C40" s="844"/>
      <c r="D40" s="844"/>
      <c r="E40" s="844"/>
      <c r="F40" s="844"/>
      <c r="G40" s="844"/>
      <c r="H40" s="933"/>
      <c r="I40" s="924">
        <v>5291.1146288200007</v>
      </c>
      <c r="J40" s="925"/>
      <c r="K40" s="924">
        <v>5513.1923696330014</v>
      </c>
      <c r="L40" s="925"/>
      <c r="M40" s="143"/>
      <c r="O40" s="698"/>
      <c r="P40" s="162"/>
      <c r="Q40" s="152"/>
    </row>
    <row r="41" spans="1:17">
      <c r="A41" s="111"/>
      <c r="B41" s="843" t="s">
        <v>1591</v>
      </c>
      <c r="C41" s="844"/>
      <c r="D41" s="844"/>
      <c r="E41" s="844"/>
      <c r="F41" s="844"/>
      <c r="G41" s="844"/>
      <c r="H41" s="933"/>
      <c r="I41" s="924">
        <v>5681.794388960001</v>
      </c>
      <c r="J41" s="925"/>
      <c r="K41" s="924">
        <v>5907.3598915680004</v>
      </c>
      <c r="L41" s="925"/>
      <c r="M41" s="144"/>
      <c r="O41" s="698"/>
      <c r="P41" s="162"/>
      <c r="Q41" s="152"/>
    </row>
    <row r="42" spans="1:17" ht="15.75" thickBot="1">
      <c r="A42" s="111"/>
      <c r="B42" s="936" t="s">
        <v>1592</v>
      </c>
      <c r="C42" s="937"/>
      <c r="D42" s="937"/>
      <c r="E42" s="937"/>
      <c r="F42" s="937"/>
      <c r="G42" s="937"/>
      <c r="H42" s="938"/>
      <c r="I42" s="934">
        <v>6018.6358987200001</v>
      </c>
      <c r="J42" s="935"/>
      <c r="K42" s="934">
        <v>6238.4656136510011</v>
      </c>
      <c r="L42" s="935"/>
      <c r="M42" s="144"/>
      <c r="O42" s="698"/>
      <c r="P42" s="162"/>
      <c r="Q42" s="152"/>
    </row>
    <row r="43" spans="1:17" ht="15.75" customHeight="1" thickBot="1">
      <c r="A43" s="111"/>
      <c r="B43" s="883" t="s">
        <v>1593</v>
      </c>
      <c r="C43" s="884"/>
      <c r="D43" s="884"/>
      <c r="E43" s="884"/>
      <c r="F43" s="884"/>
      <c r="G43" s="884"/>
      <c r="H43" s="884"/>
      <c r="I43" s="884"/>
      <c r="J43" s="884"/>
      <c r="K43" s="884"/>
      <c r="L43" s="885"/>
      <c r="M43" s="144"/>
      <c r="O43" s="698"/>
      <c r="P43" s="162"/>
      <c r="Q43" s="152"/>
    </row>
    <row r="44" spans="1:17">
      <c r="A44" s="142"/>
      <c r="B44" s="872" t="s">
        <v>1588</v>
      </c>
      <c r="C44" s="873"/>
      <c r="D44" s="873"/>
      <c r="E44" s="873"/>
      <c r="F44" s="873"/>
      <c r="G44" s="873"/>
      <c r="H44" s="932"/>
      <c r="I44" s="922">
        <v>5891.4222312699994</v>
      </c>
      <c r="J44" s="923"/>
      <c r="K44" s="922">
        <v>6328.3836014700009</v>
      </c>
      <c r="L44" s="923"/>
      <c r="M44" s="144"/>
      <c r="O44" s="705"/>
      <c r="P44" s="162"/>
      <c r="Q44" s="152"/>
    </row>
    <row r="45" spans="1:17">
      <c r="A45" s="138"/>
      <c r="B45" s="843" t="s">
        <v>1589</v>
      </c>
      <c r="C45" s="844"/>
      <c r="D45" s="844"/>
      <c r="E45" s="844"/>
      <c r="F45" s="844"/>
      <c r="G45" s="844"/>
      <c r="H45" s="933"/>
      <c r="I45" s="924">
        <v>6127.5418950300009</v>
      </c>
      <c r="J45" s="925"/>
      <c r="K45" s="924">
        <v>6568.1463958300001</v>
      </c>
      <c r="L45" s="925"/>
      <c r="M45" s="145"/>
      <c r="O45" s="705"/>
      <c r="P45" s="162"/>
      <c r="Q45" s="152"/>
    </row>
    <row r="46" spans="1:17">
      <c r="A46" s="138"/>
      <c r="B46" s="843" t="s">
        <v>1590</v>
      </c>
      <c r="C46" s="844"/>
      <c r="D46" s="844"/>
      <c r="E46" s="844"/>
      <c r="F46" s="844"/>
      <c r="G46" s="844"/>
      <c r="H46" s="933"/>
      <c r="I46" s="924">
        <v>6528.86778667</v>
      </c>
      <c r="J46" s="925"/>
      <c r="K46" s="924">
        <v>6973.3297198700002</v>
      </c>
      <c r="L46" s="925"/>
      <c r="M46" s="136"/>
      <c r="O46" s="705"/>
      <c r="P46" s="162"/>
      <c r="Q46" s="152"/>
    </row>
    <row r="47" spans="1:17">
      <c r="A47" s="139"/>
      <c r="B47" s="843" t="s">
        <v>1591</v>
      </c>
      <c r="C47" s="844"/>
      <c r="D47" s="844"/>
      <c r="E47" s="844"/>
      <c r="F47" s="844"/>
      <c r="G47" s="844"/>
      <c r="H47" s="933"/>
      <c r="I47" s="924">
        <v>6916.623310375001</v>
      </c>
      <c r="J47" s="925"/>
      <c r="K47" s="924">
        <v>7366.0141849750007</v>
      </c>
      <c r="L47" s="925"/>
      <c r="M47" s="136"/>
      <c r="O47" s="705"/>
      <c r="P47" s="162"/>
      <c r="Q47" s="152"/>
    </row>
    <row r="48" spans="1:17">
      <c r="A48" s="126"/>
      <c r="B48" s="843" t="s">
        <v>1592</v>
      </c>
      <c r="C48" s="844"/>
      <c r="D48" s="844"/>
      <c r="E48" s="844"/>
      <c r="F48" s="844"/>
      <c r="G48" s="844"/>
      <c r="H48" s="933"/>
      <c r="I48" s="924">
        <v>7253.824069199999</v>
      </c>
      <c r="J48" s="925"/>
      <c r="K48" s="924">
        <v>7705.7865653999997</v>
      </c>
      <c r="L48" s="925"/>
      <c r="M48" s="141"/>
      <c r="O48" s="705"/>
      <c r="P48" s="162"/>
      <c r="Q48" s="152"/>
    </row>
    <row r="49" spans="1:18">
      <c r="A49" s="122"/>
      <c r="B49" s="843" t="s">
        <v>1594</v>
      </c>
      <c r="C49" s="844"/>
      <c r="D49" s="844"/>
      <c r="E49" s="844"/>
      <c r="F49" s="844"/>
      <c r="G49" s="844"/>
      <c r="H49" s="933"/>
      <c r="I49" s="924">
        <v>7613.1672679600006</v>
      </c>
      <c r="J49" s="925"/>
      <c r="K49" s="924">
        <v>8066.6298767600001</v>
      </c>
      <c r="L49" s="925"/>
      <c r="M49" s="125"/>
      <c r="O49" s="705"/>
      <c r="P49" s="162"/>
      <c r="Q49" s="152"/>
    </row>
    <row r="50" spans="1:18" ht="15.75" thickBot="1">
      <c r="A50" s="122"/>
      <c r="B50" s="936" t="s">
        <v>1595</v>
      </c>
      <c r="C50" s="937"/>
      <c r="D50" s="937"/>
      <c r="E50" s="937"/>
      <c r="F50" s="937"/>
      <c r="G50" s="937"/>
      <c r="H50" s="938"/>
      <c r="I50" s="934">
        <v>8119.8602906649994</v>
      </c>
      <c r="J50" s="935"/>
      <c r="K50" s="934">
        <v>8567.5367508649997</v>
      </c>
      <c r="L50" s="935"/>
      <c r="M50" s="127"/>
      <c r="O50" s="705"/>
      <c r="P50" s="162"/>
      <c r="Q50" s="152"/>
    </row>
    <row r="51" spans="1:18" ht="15.75" customHeight="1" thickBot="1">
      <c r="A51" s="128"/>
      <c r="B51" s="883" t="s">
        <v>1596</v>
      </c>
      <c r="C51" s="884"/>
      <c r="D51" s="884"/>
      <c r="E51" s="884"/>
      <c r="F51" s="884"/>
      <c r="G51" s="884"/>
      <c r="H51" s="884"/>
      <c r="I51" s="884"/>
      <c r="J51" s="884"/>
      <c r="K51" s="884"/>
      <c r="L51" s="885"/>
      <c r="M51" s="127"/>
      <c r="O51" s="698"/>
      <c r="P51" s="162"/>
      <c r="Q51" s="152"/>
    </row>
    <row r="52" spans="1:18">
      <c r="A52" s="132"/>
      <c r="B52" s="872" t="s">
        <v>1588</v>
      </c>
      <c r="C52" s="873"/>
      <c r="D52" s="873"/>
      <c r="E52" s="873"/>
      <c r="F52" s="873"/>
      <c r="G52" s="873"/>
      <c r="H52" s="932"/>
      <c r="I52" s="922">
        <v>6200.5231764199998</v>
      </c>
      <c r="J52" s="923"/>
      <c r="K52" s="922">
        <v>6643.9136006200006</v>
      </c>
      <c r="L52" s="923"/>
      <c r="M52" s="124"/>
      <c r="O52" s="698"/>
      <c r="P52" s="162"/>
      <c r="Q52" s="152"/>
    </row>
    <row r="53" spans="1:18">
      <c r="A53" s="111"/>
      <c r="B53" s="843" t="s">
        <v>1589</v>
      </c>
      <c r="C53" s="844"/>
      <c r="D53" s="844"/>
      <c r="E53" s="844"/>
      <c r="F53" s="844"/>
      <c r="G53" s="844"/>
      <c r="H53" s="933"/>
      <c r="I53" s="924">
        <v>6439.8573671800004</v>
      </c>
      <c r="J53" s="925"/>
      <c r="K53" s="924">
        <v>6885.8194129799995</v>
      </c>
      <c r="L53" s="925"/>
      <c r="M53" s="124"/>
      <c r="O53" s="698"/>
      <c r="P53" s="162"/>
      <c r="Q53" s="152"/>
    </row>
    <row r="54" spans="1:18">
      <c r="A54" s="111"/>
      <c r="B54" s="843" t="s">
        <v>1590</v>
      </c>
      <c r="C54" s="844"/>
      <c r="D54" s="844"/>
      <c r="E54" s="844"/>
      <c r="F54" s="844"/>
      <c r="G54" s="844"/>
      <c r="H54" s="933"/>
      <c r="I54" s="924">
        <v>7278.3589308200008</v>
      </c>
      <c r="J54" s="925"/>
      <c r="K54" s="924">
        <v>7295.28877302</v>
      </c>
      <c r="L54" s="925"/>
      <c r="M54" s="124"/>
      <c r="O54" s="698"/>
      <c r="P54" s="162"/>
      <c r="Q54" s="152"/>
    </row>
    <row r="55" spans="1:18">
      <c r="A55" s="111"/>
      <c r="B55" s="843" t="s">
        <v>1591</v>
      </c>
      <c r="C55" s="844"/>
      <c r="D55" s="844"/>
      <c r="E55" s="844"/>
      <c r="F55" s="844"/>
      <c r="G55" s="844"/>
      <c r="H55" s="933"/>
      <c r="I55" s="924">
        <v>7812.7507284599997</v>
      </c>
      <c r="J55" s="925"/>
      <c r="K55" s="924">
        <v>7688.8842880600005</v>
      </c>
      <c r="L55" s="925"/>
      <c r="M55" s="124"/>
      <c r="O55" s="698"/>
      <c r="P55" s="162"/>
      <c r="Q55" s="152"/>
    </row>
    <row r="56" spans="1:18" ht="15.75" thickBot="1">
      <c r="A56" s="111"/>
      <c r="B56" s="843" t="s">
        <v>1592</v>
      </c>
      <c r="C56" s="844"/>
      <c r="D56" s="844"/>
      <c r="E56" s="844"/>
      <c r="F56" s="844"/>
      <c r="G56" s="844"/>
      <c r="H56" s="933"/>
      <c r="I56" s="924">
        <v>7914.0590482200005</v>
      </c>
      <c r="J56" s="925"/>
      <c r="K56" s="924">
        <v>8030.6392274200007</v>
      </c>
      <c r="L56" s="925"/>
      <c r="M56" s="118"/>
      <c r="O56" s="698"/>
      <c r="P56" s="162"/>
      <c r="Q56" s="152"/>
    </row>
    <row r="57" spans="1:18">
      <c r="A57" s="142"/>
      <c r="B57" s="843" t="s">
        <v>1594</v>
      </c>
      <c r="C57" s="844"/>
      <c r="D57" s="844"/>
      <c r="E57" s="844"/>
      <c r="F57" s="844"/>
      <c r="G57" s="844"/>
      <c r="H57" s="933"/>
      <c r="I57" s="924">
        <v>8210.1832159799997</v>
      </c>
      <c r="J57" s="925"/>
      <c r="K57" s="924">
        <v>8395.7685747800024</v>
      </c>
      <c r="L57" s="925"/>
      <c r="M57" s="143"/>
      <c r="O57" s="698"/>
      <c r="P57" s="162"/>
      <c r="Q57" s="152"/>
    </row>
    <row r="58" spans="1:18">
      <c r="A58" s="138"/>
      <c r="B58" s="843" t="s">
        <v>1595</v>
      </c>
      <c r="C58" s="844"/>
      <c r="D58" s="844"/>
      <c r="E58" s="844"/>
      <c r="F58" s="844"/>
      <c r="G58" s="844"/>
      <c r="H58" s="933"/>
      <c r="I58" s="924">
        <v>8662.0688206199993</v>
      </c>
      <c r="J58" s="925"/>
      <c r="K58" s="924">
        <v>8899.729516819998</v>
      </c>
      <c r="L58" s="925"/>
      <c r="M58" s="144"/>
      <c r="O58" s="698"/>
      <c r="P58" s="162"/>
      <c r="Q58" s="152"/>
    </row>
    <row r="59" spans="1:18" ht="15.75" thickBot="1">
      <c r="A59" s="138"/>
      <c r="B59" s="936" t="s">
        <v>1597</v>
      </c>
      <c r="C59" s="937"/>
      <c r="D59" s="937"/>
      <c r="E59" s="937"/>
      <c r="F59" s="937"/>
      <c r="G59" s="937"/>
      <c r="H59" s="938"/>
      <c r="I59" s="934">
        <v>8899.9945378800003</v>
      </c>
      <c r="J59" s="935"/>
      <c r="K59" s="934">
        <v>9486.3242626800002</v>
      </c>
      <c r="L59" s="935"/>
      <c r="M59" s="144"/>
      <c r="O59" s="698"/>
      <c r="P59" s="162"/>
      <c r="Q59" s="152"/>
    </row>
    <row r="60" spans="1:18" ht="15.75" customHeight="1" thickBot="1">
      <c r="A60" s="139"/>
      <c r="B60" s="883" t="s">
        <v>1598</v>
      </c>
      <c r="C60" s="884"/>
      <c r="D60" s="884"/>
      <c r="E60" s="884"/>
      <c r="F60" s="884"/>
      <c r="G60" s="884"/>
      <c r="H60" s="884"/>
      <c r="I60" s="884"/>
      <c r="J60" s="884"/>
      <c r="K60" s="884"/>
      <c r="L60" s="885"/>
      <c r="M60" s="144"/>
      <c r="O60" s="698"/>
      <c r="P60" s="162"/>
      <c r="Q60" s="152"/>
    </row>
    <row r="61" spans="1:18">
      <c r="A61" s="126"/>
      <c r="B61" s="872" t="s">
        <v>1599</v>
      </c>
      <c r="C61" s="873"/>
      <c r="D61" s="873"/>
      <c r="E61" s="873"/>
      <c r="F61" s="873"/>
      <c r="G61" s="873"/>
      <c r="H61" s="932"/>
      <c r="I61" s="922">
        <v>3284.9908923799999</v>
      </c>
      <c r="J61" s="923"/>
      <c r="K61" s="922">
        <v>3719.1663391799998</v>
      </c>
      <c r="L61" s="923"/>
      <c r="M61" s="144"/>
      <c r="O61" s="698"/>
      <c r="P61" s="162"/>
      <c r="Q61" s="152"/>
      <c r="R61" s="697"/>
    </row>
    <row r="62" spans="1:18">
      <c r="A62" s="122"/>
      <c r="B62" s="843" t="s">
        <v>1600</v>
      </c>
      <c r="C62" s="844"/>
      <c r="D62" s="844"/>
      <c r="E62" s="844"/>
      <c r="F62" s="844"/>
      <c r="G62" s="844"/>
      <c r="H62" s="933"/>
      <c r="I62" s="924">
        <v>3427.7600575800002</v>
      </c>
      <c r="J62" s="925"/>
      <c r="K62" s="924">
        <v>3866.2215403800001</v>
      </c>
      <c r="L62" s="925"/>
      <c r="M62" s="145"/>
      <c r="O62" s="698"/>
      <c r="P62" s="162"/>
      <c r="Q62" s="152"/>
      <c r="R62" s="697"/>
    </row>
    <row r="63" spans="1:18">
      <c r="A63" s="122"/>
      <c r="B63" s="843" t="s">
        <v>1601</v>
      </c>
      <c r="C63" s="844"/>
      <c r="D63" s="844"/>
      <c r="E63" s="844"/>
      <c r="F63" s="844"/>
      <c r="G63" s="844"/>
      <c r="H63" s="933"/>
      <c r="I63" s="924">
        <v>3831.22359886</v>
      </c>
      <c r="J63" s="925"/>
      <c r="K63" s="924">
        <v>4274.18541946</v>
      </c>
      <c r="L63" s="925"/>
      <c r="M63" s="136"/>
      <c r="O63" s="698"/>
      <c r="P63" s="162"/>
      <c r="Q63" s="152"/>
      <c r="R63" s="697"/>
    </row>
    <row r="64" spans="1:18" ht="15.75" thickBot="1">
      <c r="A64" s="128"/>
      <c r="B64" s="843" t="s">
        <v>1602</v>
      </c>
      <c r="C64" s="844"/>
      <c r="D64" s="844"/>
      <c r="E64" s="844"/>
      <c r="F64" s="844"/>
      <c r="G64" s="844"/>
      <c r="H64" s="933"/>
      <c r="I64" s="924">
        <v>4379.1820106000014</v>
      </c>
      <c r="J64" s="925"/>
      <c r="K64" s="924">
        <v>4826.001263600001</v>
      </c>
      <c r="L64" s="925"/>
      <c r="M64" s="136"/>
      <c r="O64" s="698"/>
      <c r="P64" s="162"/>
      <c r="Q64" s="152"/>
      <c r="R64" s="697"/>
    </row>
    <row r="65" spans="1:18" ht="15.75" thickBot="1">
      <c r="A65" s="132"/>
      <c r="B65" s="936" t="s">
        <v>1603</v>
      </c>
      <c r="C65" s="937"/>
      <c r="D65" s="937"/>
      <c r="E65" s="937"/>
      <c r="F65" s="937"/>
      <c r="G65" s="937"/>
      <c r="H65" s="938"/>
      <c r="I65" s="934">
        <v>4871.5215779999999</v>
      </c>
      <c r="J65" s="935"/>
      <c r="K65" s="934">
        <v>5324.7698850000006</v>
      </c>
      <c r="L65" s="935"/>
      <c r="M65" s="141"/>
      <c r="O65" s="698"/>
      <c r="P65" s="162"/>
      <c r="Q65" s="152"/>
      <c r="R65" s="697"/>
    </row>
    <row r="66" spans="1:18" ht="3.75" customHeight="1" thickBot="1">
      <c r="A66" s="56"/>
      <c r="B66" s="64"/>
      <c r="C66" s="146"/>
      <c r="D66" s="63"/>
      <c r="E66" s="60"/>
      <c r="F66" s="61"/>
      <c r="G66" s="62"/>
      <c r="H66" s="63"/>
      <c r="I66" s="64"/>
      <c r="J66" s="65"/>
      <c r="K66" s="63"/>
      <c r="L66" s="66"/>
      <c r="M66" s="147"/>
    </row>
  </sheetData>
  <sheetProtection password="C587" sheet="1" objects="1" scenarios="1"/>
  <mergeCells count="166">
    <mergeCell ref="I50:J50"/>
    <mergeCell ref="I49:J49"/>
    <mergeCell ref="I48:J48"/>
    <mergeCell ref="I47:J47"/>
    <mergeCell ref="I46:J46"/>
    <mergeCell ref="I45:J45"/>
    <mergeCell ref="I44:J44"/>
    <mergeCell ref="I42:J42"/>
    <mergeCell ref="I41:J41"/>
    <mergeCell ref="B43:L43"/>
    <mergeCell ref="B47:H47"/>
    <mergeCell ref="B48:H48"/>
    <mergeCell ref="B49:H49"/>
    <mergeCell ref="B50:H50"/>
    <mergeCell ref="B44:H44"/>
    <mergeCell ref="B45:H45"/>
    <mergeCell ref="K48:L48"/>
    <mergeCell ref="K49:L49"/>
    <mergeCell ref="K50:L50"/>
    <mergeCell ref="K42:L42"/>
    <mergeCell ref="K44:L44"/>
    <mergeCell ref="B42:H42"/>
    <mergeCell ref="B51:L51"/>
    <mergeCell ref="K45:L45"/>
    <mergeCell ref="K46:L46"/>
    <mergeCell ref="K47:L47"/>
    <mergeCell ref="K65:L65"/>
    <mergeCell ref="K59:L59"/>
    <mergeCell ref="K61:L61"/>
    <mergeCell ref="K62:L62"/>
    <mergeCell ref="K63:L63"/>
    <mergeCell ref="K64:L64"/>
    <mergeCell ref="B65:H65"/>
    <mergeCell ref="B59:H59"/>
    <mergeCell ref="B61:H61"/>
    <mergeCell ref="B62:H62"/>
    <mergeCell ref="I61:J61"/>
    <mergeCell ref="I62:J62"/>
    <mergeCell ref="I63:J63"/>
    <mergeCell ref="I64:J64"/>
    <mergeCell ref="I65:J65"/>
    <mergeCell ref="B63:H63"/>
    <mergeCell ref="B64:H64"/>
    <mergeCell ref="B60:L60"/>
    <mergeCell ref="I59:J59"/>
    <mergeCell ref="B46:H46"/>
    <mergeCell ref="K58:L58"/>
    <mergeCell ref="K52:L52"/>
    <mergeCell ref="K53:L53"/>
    <mergeCell ref="K54:L54"/>
    <mergeCell ref="K55:L55"/>
    <mergeCell ref="B58:H58"/>
    <mergeCell ref="I53:J53"/>
    <mergeCell ref="I54:J54"/>
    <mergeCell ref="I55:J55"/>
    <mergeCell ref="I56:J56"/>
    <mergeCell ref="I57:J57"/>
    <mergeCell ref="I58:J58"/>
    <mergeCell ref="K56:L56"/>
    <mergeCell ref="K57:L57"/>
    <mergeCell ref="B52:H52"/>
    <mergeCell ref="B53:H53"/>
    <mergeCell ref="B54:H54"/>
    <mergeCell ref="B55:H55"/>
    <mergeCell ref="B56:H56"/>
    <mergeCell ref="B57:H57"/>
    <mergeCell ref="I52:J52"/>
    <mergeCell ref="K35:L36"/>
    <mergeCell ref="I35:J36"/>
    <mergeCell ref="B37:L37"/>
    <mergeCell ref="K38:L38"/>
    <mergeCell ref="K39:L39"/>
    <mergeCell ref="K40:L40"/>
    <mergeCell ref="K41:L41"/>
    <mergeCell ref="B35:H36"/>
    <mergeCell ref="B38:H38"/>
    <mergeCell ref="B39:H39"/>
    <mergeCell ref="B40:H40"/>
    <mergeCell ref="B41:H41"/>
    <mergeCell ref="I40:J40"/>
    <mergeCell ref="I39:J39"/>
    <mergeCell ref="I38:J38"/>
    <mergeCell ref="K31:L32"/>
    <mergeCell ref="H28:I28"/>
    <mergeCell ref="H29:I29"/>
    <mergeCell ref="B29:D29"/>
    <mergeCell ref="H25:I25"/>
    <mergeCell ref="H26:I26"/>
    <mergeCell ref="E29:G29"/>
    <mergeCell ref="E26:G26"/>
    <mergeCell ref="E27:G27"/>
    <mergeCell ref="H27:I27"/>
    <mergeCell ref="B33:L33"/>
    <mergeCell ref="B34:L34"/>
    <mergeCell ref="E24:G24"/>
    <mergeCell ref="E25:G25"/>
    <mergeCell ref="H23:I23"/>
    <mergeCell ref="H24:I24"/>
    <mergeCell ref="H20:I20"/>
    <mergeCell ref="H21:I21"/>
    <mergeCell ref="H22:I22"/>
    <mergeCell ref="B25:D25"/>
    <mergeCell ref="B26:D26"/>
    <mergeCell ref="B27:D27"/>
    <mergeCell ref="B28:D28"/>
    <mergeCell ref="E28:G28"/>
    <mergeCell ref="B30:L30"/>
    <mergeCell ref="K25:L25"/>
    <mergeCell ref="K26:L26"/>
    <mergeCell ref="K27:L27"/>
    <mergeCell ref="K28:L28"/>
    <mergeCell ref="K29:L29"/>
    <mergeCell ref="B31:D32"/>
    <mergeCell ref="E31:G32"/>
    <mergeCell ref="H31:I32"/>
    <mergeCell ref="J31:J32"/>
    <mergeCell ref="K21:L21"/>
    <mergeCell ref="K22:L22"/>
    <mergeCell ref="K23:L23"/>
    <mergeCell ref="K24:L24"/>
    <mergeCell ref="E19:G19"/>
    <mergeCell ref="H19:I19"/>
    <mergeCell ref="B24:D24"/>
    <mergeCell ref="B21:D21"/>
    <mergeCell ref="B22:D22"/>
    <mergeCell ref="E22:G22"/>
    <mergeCell ref="B14:D14"/>
    <mergeCell ref="B15:D15"/>
    <mergeCell ref="B16:D16"/>
    <mergeCell ref="B17:D17"/>
    <mergeCell ref="B18:D18"/>
    <mergeCell ref="B10:D12"/>
    <mergeCell ref="B19:D19"/>
    <mergeCell ref="B20:D20"/>
    <mergeCell ref="B13:L13"/>
    <mergeCell ref="H10:I12"/>
    <mergeCell ref="H15:I15"/>
    <mergeCell ref="H16:I16"/>
    <mergeCell ref="H17:I17"/>
    <mergeCell ref="H18:I18"/>
    <mergeCell ref="K19:L19"/>
    <mergeCell ref="K20:L20"/>
    <mergeCell ref="B2:D2"/>
    <mergeCell ref="H2:L3"/>
    <mergeCell ref="B3:D3"/>
    <mergeCell ref="H4:L4"/>
    <mergeCell ref="H5:L5"/>
    <mergeCell ref="F6:L6"/>
    <mergeCell ref="E20:G20"/>
    <mergeCell ref="E21:G21"/>
    <mergeCell ref="B23:D23"/>
    <mergeCell ref="K10:L12"/>
    <mergeCell ref="J10:J12"/>
    <mergeCell ref="H14:I14"/>
    <mergeCell ref="E23:G23"/>
    <mergeCell ref="E14:G14"/>
    <mergeCell ref="E15:G15"/>
    <mergeCell ref="E16:G16"/>
    <mergeCell ref="E17:G17"/>
    <mergeCell ref="E18:G18"/>
    <mergeCell ref="K14:L14"/>
    <mergeCell ref="K15:L15"/>
    <mergeCell ref="K16:L16"/>
    <mergeCell ref="K17:L17"/>
    <mergeCell ref="K18:L18"/>
    <mergeCell ref="E10:G12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7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07"/>
  <sheetViews>
    <sheetView zoomScale="115" zoomScaleNormal="115" workbookViewId="0">
      <selection activeCell="R37" sqref="R37"/>
    </sheetView>
  </sheetViews>
  <sheetFormatPr defaultRowHeight="15"/>
  <cols>
    <col min="1" max="1" width="0.85546875" customWidth="1"/>
    <col min="11" max="11" width="9.42578125" bestFit="1" customWidth="1"/>
    <col min="13" max="13" width="0.7109375" customWidth="1"/>
    <col min="14" max="14" width="12.42578125" bestFit="1" customWidth="1"/>
    <col min="15" max="15" width="10.42578125" style="786" bestFit="1" customWidth="1"/>
  </cols>
  <sheetData>
    <row r="1" spans="1:13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5"/>
    </row>
    <row r="3" spans="1:13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20"/>
    </row>
    <row r="4" spans="1:13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20"/>
    </row>
    <row r="5" spans="1:13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11"/>
    </row>
    <row r="6" spans="1:13">
      <c r="A6" s="4"/>
      <c r="B6" s="89"/>
      <c r="C6" s="90"/>
      <c r="D6" s="90"/>
      <c r="E6" s="90"/>
      <c r="F6" s="809"/>
      <c r="G6" s="839"/>
      <c r="H6" s="839"/>
      <c r="I6" s="839"/>
      <c r="J6" s="839"/>
      <c r="K6" s="839"/>
      <c r="L6" s="821"/>
      <c r="M6" s="18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3" ht="3.75" customHeight="1" thickBot="1">
      <c r="A9" s="111"/>
      <c r="B9" s="112"/>
      <c r="C9" s="137"/>
      <c r="D9" s="137"/>
      <c r="E9" s="113"/>
      <c r="F9" s="113"/>
      <c r="G9" s="113"/>
      <c r="H9" s="114"/>
      <c r="I9" s="114"/>
      <c r="J9" s="115"/>
      <c r="K9" s="115"/>
      <c r="L9" s="148"/>
      <c r="M9" s="116"/>
    </row>
    <row r="10" spans="1:13">
      <c r="A10" s="117"/>
      <c r="B10" s="961" t="s">
        <v>1464</v>
      </c>
      <c r="C10" s="962"/>
      <c r="D10" s="963"/>
      <c r="E10" s="944" t="s">
        <v>1455</v>
      </c>
      <c r="F10" s="967"/>
      <c r="G10" s="945"/>
      <c r="H10" s="944" t="s">
        <v>1498</v>
      </c>
      <c r="I10" s="945"/>
      <c r="J10" s="948" t="s">
        <v>1500</v>
      </c>
      <c r="K10" s="950" t="s">
        <v>1499</v>
      </c>
      <c r="L10" s="951"/>
      <c r="M10" s="118"/>
    </row>
    <row r="11" spans="1:13">
      <c r="A11" s="117"/>
      <c r="B11" s="964"/>
      <c r="C11" s="965"/>
      <c r="D11" s="966"/>
      <c r="E11" s="946"/>
      <c r="F11" s="968"/>
      <c r="G11" s="947"/>
      <c r="H11" s="946"/>
      <c r="I11" s="947"/>
      <c r="J11" s="949"/>
      <c r="K11" s="952"/>
      <c r="L11" s="953"/>
      <c r="M11" s="118"/>
    </row>
    <row r="12" spans="1:13" ht="15.75" thickBot="1">
      <c r="A12" s="117"/>
      <c r="B12" s="964"/>
      <c r="C12" s="965"/>
      <c r="D12" s="966"/>
      <c r="E12" s="946"/>
      <c r="F12" s="968"/>
      <c r="G12" s="947"/>
      <c r="H12" s="946"/>
      <c r="I12" s="947"/>
      <c r="J12" s="949"/>
      <c r="K12" s="952"/>
      <c r="L12" s="953"/>
      <c r="M12" s="118"/>
    </row>
    <row r="13" spans="1:13" ht="16.5" thickBot="1">
      <c r="A13" s="117"/>
      <c r="B13" s="999" t="s">
        <v>1708</v>
      </c>
      <c r="C13" s="1000"/>
      <c r="D13" s="1000"/>
      <c r="E13" s="1000"/>
      <c r="F13" s="1000"/>
      <c r="G13" s="1000"/>
      <c r="H13" s="1000"/>
      <c r="I13" s="1000"/>
      <c r="J13" s="1000"/>
      <c r="K13" s="1001"/>
      <c r="L13" s="1002"/>
      <c r="M13" s="118"/>
    </row>
    <row r="14" spans="1:13">
      <c r="A14" s="117"/>
      <c r="B14" s="1003" t="s">
        <v>1696</v>
      </c>
      <c r="C14" s="1004"/>
      <c r="D14" s="1005"/>
      <c r="E14" s="972" t="s">
        <v>1688</v>
      </c>
      <c r="F14" s="1009"/>
      <c r="G14" s="973"/>
      <c r="H14" s="972" t="s">
        <v>1686</v>
      </c>
      <c r="I14" s="973"/>
      <c r="J14" s="667" t="s">
        <v>1687</v>
      </c>
      <c r="K14" s="1029" t="s">
        <v>1685</v>
      </c>
      <c r="L14" s="1030"/>
      <c r="M14" s="118"/>
    </row>
    <row r="15" spans="1:13">
      <c r="A15" s="117"/>
      <c r="B15" s="1013" t="s">
        <v>1697</v>
      </c>
      <c r="C15" s="1014"/>
      <c r="D15" s="1015"/>
      <c r="E15" s="957" t="s">
        <v>1688</v>
      </c>
      <c r="F15" s="1033"/>
      <c r="G15" s="958"/>
      <c r="H15" s="957" t="s">
        <v>1686</v>
      </c>
      <c r="I15" s="958"/>
      <c r="J15" s="668" t="s">
        <v>1687</v>
      </c>
      <c r="K15" s="959" t="s">
        <v>1685</v>
      </c>
      <c r="L15" s="960"/>
      <c r="M15" s="118"/>
    </row>
    <row r="16" spans="1:13">
      <c r="A16" s="117"/>
      <c r="B16" s="1013" t="s">
        <v>1689</v>
      </c>
      <c r="C16" s="1014"/>
      <c r="D16" s="1015"/>
      <c r="E16" s="957" t="s">
        <v>1690</v>
      </c>
      <c r="F16" s="1033"/>
      <c r="G16" s="958"/>
      <c r="H16" s="957" t="s">
        <v>1686</v>
      </c>
      <c r="I16" s="958"/>
      <c r="J16" s="668" t="s">
        <v>1691</v>
      </c>
      <c r="K16" s="959" t="s">
        <v>1685</v>
      </c>
      <c r="L16" s="960"/>
      <c r="M16" s="118"/>
    </row>
    <row r="17" spans="1:15">
      <c r="A17" s="117"/>
      <c r="B17" s="1013" t="s">
        <v>1704</v>
      </c>
      <c r="C17" s="1014"/>
      <c r="D17" s="1015"/>
      <c r="E17" s="957" t="s">
        <v>1690</v>
      </c>
      <c r="F17" s="1033"/>
      <c r="G17" s="958"/>
      <c r="H17" s="957" t="s">
        <v>1686</v>
      </c>
      <c r="I17" s="958"/>
      <c r="J17" s="668" t="s">
        <v>1691</v>
      </c>
      <c r="K17" s="959" t="s">
        <v>1685</v>
      </c>
      <c r="L17" s="960"/>
      <c r="M17" s="118"/>
    </row>
    <row r="18" spans="1:15">
      <c r="A18" s="117"/>
      <c r="B18" s="1013" t="s">
        <v>1692</v>
      </c>
      <c r="C18" s="1014"/>
      <c r="D18" s="1015"/>
      <c r="E18" s="957" t="s">
        <v>1688</v>
      </c>
      <c r="F18" s="1033"/>
      <c r="G18" s="958"/>
      <c r="H18" s="957" t="s">
        <v>1686</v>
      </c>
      <c r="I18" s="958"/>
      <c r="J18" s="668" t="s">
        <v>1691</v>
      </c>
      <c r="K18" s="959" t="s">
        <v>1685</v>
      </c>
      <c r="L18" s="960"/>
      <c r="M18" s="118"/>
    </row>
    <row r="19" spans="1:15">
      <c r="A19" s="117"/>
      <c r="B19" s="843" t="s">
        <v>1707</v>
      </c>
      <c r="C19" s="844"/>
      <c r="D19" s="933"/>
      <c r="E19" s="954"/>
      <c r="F19" s="955"/>
      <c r="G19" s="956"/>
      <c r="H19" s="957" t="s">
        <v>1693</v>
      </c>
      <c r="I19" s="958"/>
      <c r="J19" s="668" t="s">
        <v>1694</v>
      </c>
      <c r="K19" s="959" t="s">
        <v>1685</v>
      </c>
      <c r="L19" s="960"/>
      <c r="M19" s="118"/>
    </row>
    <row r="20" spans="1:15">
      <c r="A20" s="117"/>
      <c r="B20" s="843" t="s">
        <v>1695</v>
      </c>
      <c r="C20" s="844"/>
      <c r="D20" s="933"/>
      <c r="E20" s="954"/>
      <c r="F20" s="955"/>
      <c r="G20" s="956"/>
      <c r="H20" s="957" t="s">
        <v>1699</v>
      </c>
      <c r="I20" s="958"/>
      <c r="J20" s="668" t="s">
        <v>1698</v>
      </c>
      <c r="K20" s="959" t="s">
        <v>1685</v>
      </c>
      <c r="L20" s="960"/>
      <c r="M20" s="118"/>
    </row>
    <row r="21" spans="1:15">
      <c r="A21" s="117"/>
      <c r="B21" s="843" t="s">
        <v>1706</v>
      </c>
      <c r="C21" s="844"/>
      <c r="D21" s="933"/>
      <c r="E21" s="954"/>
      <c r="F21" s="955"/>
      <c r="G21" s="956"/>
      <c r="H21" s="957" t="s">
        <v>1699</v>
      </c>
      <c r="I21" s="958"/>
      <c r="J21" s="668" t="s">
        <v>1698</v>
      </c>
      <c r="K21" s="959" t="s">
        <v>1685</v>
      </c>
      <c r="L21" s="960"/>
      <c r="M21" s="118"/>
    </row>
    <row r="22" spans="1:15">
      <c r="A22" s="117"/>
      <c r="B22" s="1013" t="s">
        <v>1705</v>
      </c>
      <c r="C22" s="1014"/>
      <c r="D22" s="1015"/>
      <c r="E22" s="957"/>
      <c r="F22" s="1033"/>
      <c r="G22" s="958"/>
      <c r="H22" s="957" t="s">
        <v>1699</v>
      </c>
      <c r="I22" s="958"/>
      <c r="J22" s="668" t="s">
        <v>1698</v>
      </c>
      <c r="K22" s="959" t="s">
        <v>1685</v>
      </c>
      <c r="L22" s="960"/>
      <c r="M22" s="118"/>
    </row>
    <row r="23" spans="1:15">
      <c r="A23" s="117"/>
      <c r="B23" s="843" t="s">
        <v>1701</v>
      </c>
      <c r="C23" s="844"/>
      <c r="D23" s="933"/>
      <c r="E23" s="954"/>
      <c r="F23" s="955"/>
      <c r="G23" s="956"/>
      <c r="H23" s="957" t="s">
        <v>1699</v>
      </c>
      <c r="I23" s="958"/>
      <c r="J23" s="668" t="s">
        <v>1698</v>
      </c>
      <c r="K23" s="959" t="s">
        <v>1685</v>
      </c>
      <c r="L23" s="960"/>
      <c r="M23" s="118"/>
    </row>
    <row r="24" spans="1:15">
      <c r="A24" s="117"/>
      <c r="B24" s="1013" t="s">
        <v>1700</v>
      </c>
      <c r="C24" s="1014"/>
      <c r="D24" s="1015"/>
      <c r="E24" s="957" t="s">
        <v>1703</v>
      </c>
      <c r="F24" s="1033"/>
      <c r="G24" s="958"/>
      <c r="H24" s="957"/>
      <c r="I24" s="958"/>
      <c r="J24" s="668" t="s">
        <v>1698</v>
      </c>
      <c r="K24" s="959" t="s">
        <v>1685</v>
      </c>
      <c r="L24" s="960"/>
      <c r="M24" s="118"/>
    </row>
    <row r="25" spans="1:15" ht="15.75" thickBot="1">
      <c r="A25" s="117"/>
      <c r="B25" s="1006" t="s">
        <v>1702</v>
      </c>
      <c r="C25" s="1007"/>
      <c r="D25" s="1008"/>
      <c r="E25" s="1010" t="s">
        <v>1703</v>
      </c>
      <c r="F25" s="1011"/>
      <c r="G25" s="1012"/>
      <c r="H25" s="1010"/>
      <c r="I25" s="1012"/>
      <c r="J25" s="784" t="s">
        <v>1698</v>
      </c>
      <c r="K25" s="1031" t="s">
        <v>1685</v>
      </c>
      <c r="L25" s="1032"/>
      <c r="M25" s="118"/>
    </row>
    <row r="26" spans="1:15" ht="15.75" customHeight="1" thickBot="1">
      <c r="A26" s="135"/>
      <c r="B26" s="969" t="s">
        <v>1501</v>
      </c>
      <c r="C26" s="970"/>
      <c r="D26" s="970"/>
      <c r="E26" s="970"/>
      <c r="F26" s="970"/>
      <c r="G26" s="970"/>
      <c r="H26" s="970"/>
      <c r="I26" s="970"/>
      <c r="J26" s="970"/>
      <c r="K26" s="970"/>
      <c r="L26" s="971"/>
      <c r="M26" s="120"/>
    </row>
    <row r="27" spans="1:15" ht="15.75" customHeight="1">
      <c r="A27" s="135"/>
      <c r="B27" s="939" t="s">
        <v>1717</v>
      </c>
      <c r="C27" s="940"/>
      <c r="D27" s="941"/>
      <c r="E27" s="840" t="s">
        <v>1716</v>
      </c>
      <c r="F27" s="841"/>
      <c r="G27" s="842"/>
      <c r="H27" s="840">
        <v>8.0000000000000002E-3</v>
      </c>
      <c r="I27" s="842"/>
      <c r="J27" s="671">
        <v>0.02</v>
      </c>
      <c r="K27" s="942">
        <v>244</v>
      </c>
      <c r="L27" s="943"/>
      <c r="M27" s="120"/>
    </row>
    <row r="28" spans="1:15">
      <c r="A28" s="119"/>
      <c r="B28" s="843" t="s">
        <v>1503</v>
      </c>
      <c r="C28" s="844"/>
      <c r="D28" s="933"/>
      <c r="E28" s="840" t="s">
        <v>1502</v>
      </c>
      <c r="F28" s="841"/>
      <c r="G28" s="842"/>
      <c r="H28" s="840">
        <v>1.7000000000000001E-2</v>
      </c>
      <c r="I28" s="842"/>
      <c r="J28" s="779">
        <v>4.2999999999999997E-2</v>
      </c>
      <c r="K28" s="981">
        <v>371.62822299999999</v>
      </c>
      <c r="L28" s="982"/>
      <c r="M28" s="118"/>
      <c r="N28" s="154"/>
      <c r="O28" s="785"/>
    </row>
    <row r="29" spans="1:15">
      <c r="A29" s="119"/>
      <c r="B29" s="843" t="s">
        <v>1505</v>
      </c>
      <c r="C29" s="844"/>
      <c r="D29" s="933"/>
      <c r="E29" s="840" t="s">
        <v>1504</v>
      </c>
      <c r="F29" s="841"/>
      <c r="G29" s="842"/>
      <c r="H29" s="886">
        <v>2.1999999999999999E-2</v>
      </c>
      <c r="I29" s="887"/>
      <c r="J29" s="670">
        <v>5.3999999999999999E-2</v>
      </c>
      <c r="K29" s="983">
        <v>412.92993550000006</v>
      </c>
      <c r="L29" s="984"/>
      <c r="M29" s="120"/>
      <c r="N29" s="154"/>
      <c r="O29" s="785"/>
    </row>
    <row r="30" spans="1:15">
      <c r="A30" s="128"/>
      <c r="B30" s="843" t="s">
        <v>1507</v>
      </c>
      <c r="C30" s="844"/>
      <c r="D30" s="933"/>
      <c r="E30" s="840" t="s">
        <v>1506</v>
      </c>
      <c r="F30" s="841"/>
      <c r="G30" s="842"/>
      <c r="H30" s="886">
        <v>2.5999999999999999E-2</v>
      </c>
      <c r="I30" s="887"/>
      <c r="J30" s="670">
        <v>6.5000000000000002E-2</v>
      </c>
      <c r="K30" s="983">
        <v>436.21318850000006</v>
      </c>
      <c r="L30" s="984"/>
      <c r="M30" s="120"/>
      <c r="N30" s="154"/>
      <c r="O30" s="785"/>
    </row>
    <row r="31" spans="1:15">
      <c r="A31" s="117"/>
      <c r="B31" s="843" t="s">
        <v>1509</v>
      </c>
      <c r="C31" s="844"/>
      <c r="D31" s="933"/>
      <c r="E31" s="840" t="s">
        <v>1508</v>
      </c>
      <c r="F31" s="841"/>
      <c r="G31" s="842"/>
      <c r="H31" s="886">
        <v>2.8000000000000001E-2</v>
      </c>
      <c r="I31" s="887"/>
      <c r="J31" s="670">
        <v>7.0999999999999994E-2</v>
      </c>
      <c r="K31" s="983">
        <v>474.51857949999999</v>
      </c>
      <c r="L31" s="984"/>
      <c r="M31" s="118"/>
      <c r="N31" s="154"/>
      <c r="O31" s="785"/>
    </row>
    <row r="32" spans="1:15">
      <c r="A32" s="135"/>
      <c r="B32" s="843" t="s">
        <v>1511</v>
      </c>
      <c r="C32" s="844"/>
      <c r="D32" s="933"/>
      <c r="E32" s="840" t="s">
        <v>1510</v>
      </c>
      <c r="F32" s="841"/>
      <c r="G32" s="842"/>
      <c r="H32" s="886">
        <v>3.3000000000000002E-2</v>
      </c>
      <c r="I32" s="887"/>
      <c r="J32" s="670">
        <v>8.1000000000000003E-2</v>
      </c>
      <c r="K32" s="983">
        <v>579.1152340000001</v>
      </c>
      <c r="L32" s="984"/>
      <c r="M32" s="124"/>
      <c r="N32" s="154"/>
      <c r="O32" s="785"/>
    </row>
    <row r="33" spans="1:15">
      <c r="A33" s="138"/>
      <c r="B33" s="843" t="s">
        <v>1513</v>
      </c>
      <c r="C33" s="844"/>
      <c r="D33" s="933"/>
      <c r="E33" s="840" t="s">
        <v>1512</v>
      </c>
      <c r="F33" s="841"/>
      <c r="G33" s="842"/>
      <c r="H33" s="886">
        <v>3.6999999999999998E-2</v>
      </c>
      <c r="I33" s="887"/>
      <c r="J33" s="670">
        <v>9.1999999999999998E-2</v>
      </c>
      <c r="K33" s="983">
        <v>634.71798149999995</v>
      </c>
      <c r="L33" s="984"/>
      <c r="M33" s="134"/>
      <c r="N33" s="154"/>
      <c r="O33" s="785"/>
    </row>
    <row r="34" spans="1:15">
      <c r="A34" s="126"/>
      <c r="B34" s="843" t="s">
        <v>1515</v>
      </c>
      <c r="C34" s="844"/>
      <c r="D34" s="933"/>
      <c r="E34" s="840" t="s">
        <v>1514</v>
      </c>
      <c r="F34" s="841"/>
      <c r="G34" s="842"/>
      <c r="H34" s="886">
        <v>4.1000000000000002E-2</v>
      </c>
      <c r="I34" s="887"/>
      <c r="J34" s="670">
        <v>0.10299999999999999</v>
      </c>
      <c r="K34" s="983">
        <v>753.62349899999992</v>
      </c>
      <c r="L34" s="984"/>
      <c r="M34" s="118"/>
      <c r="N34" s="154"/>
      <c r="O34" s="785"/>
    </row>
    <row r="35" spans="1:15">
      <c r="A35" s="122"/>
      <c r="B35" s="843" t="s">
        <v>1517</v>
      </c>
      <c r="C35" s="844"/>
      <c r="D35" s="933"/>
      <c r="E35" s="840" t="s">
        <v>1516</v>
      </c>
      <c r="F35" s="841"/>
      <c r="G35" s="842"/>
      <c r="H35" s="886">
        <v>4.3999999999999997E-2</v>
      </c>
      <c r="I35" s="887"/>
      <c r="J35" s="670">
        <v>0.109</v>
      </c>
      <c r="K35" s="983">
        <v>881.8870300000001</v>
      </c>
      <c r="L35" s="984"/>
      <c r="M35" s="124"/>
      <c r="N35" s="154"/>
      <c r="O35" s="785"/>
    </row>
    <row r="36" spans="1:15">
      <c r="A36" s="126"/>
      <c r="B36" s="843" t="s">
        <v>1519</v>
      </c>
      <c r="C36" s="844"/>
      <c r="D36" s="933"/>
      <c r="E36" s="840" t="s">
        <v>1518</v>
      </c>
      <c r="F36" s="841"/>
      <c r="G36" s="842"/>
      <c r="H36" s="886">
        <v>4.8000000000000001E-2</v>
      </c>
      <c r="I36" s="887"/>
      <c r="J36" s="670">
        <v>0.12</v>
      </c>
      <c r="K36" s="983">
        <v>922.653503</v>
      </c>
      <c r="L36" s="984"/>
      <c r="M36" s="124"/>
      <c r="N36" s="154"/>
      <c r="O36" s="785"/>
    </row>
    <row r="37" spans="1:15">
      <c r="A37" s="126"/>
      <c r="B37" s="974" t="s">
        <v>1521</v>
      </c>
      <c r="C37" s="975"/>
      <c r="D37" s="976"/>
      <c r="E37" s="840" t="s">
        <v>1520</v>
      </c>
      <c r="F37" s="841"/>
      <c r="G37" s="842"/>
      <c r="H37" s="979">
        <v>0.05</v>
      </c>
      <c r="I37" s="980"/>
      <c r="J37" s="780">
        <v>0.125</v>
      </c>
      <c r="K37" s="983">
        <v>963.88260050000008</v>
      </c>
      <c r="L37" s="984"/>
      <c r="M37" s="124"/>
      <c r="N37" s="154"/>
      <c r="O37" s="785"/>
    </row>
    <row r="38" spans="1:15">
      <c r="A38" s="139"/>
      <c r="B38" s="843" t="s">
        <v>1523</v>
      </c>
      <c r="C38" s="844"/>
      <c r="D38" s="933"/>
      <c r="E38" s="840" t="s">
        <v>1522</v>
      </c>
      <c r="F38" s="841"/>
      <c r="G38" s="842"/>
      <c r="H38" s="886">
        <v>3.4000000000000002E-2</v>
      </c>
      <c r="I38" s="887"/>
      <c r="J38" s="670">
        <v>8.5000000000000006E-2</v>
      </c>
      <c r="K38" s="983">
        <v>626.37142800000004</v>
      </c>
      <c r="L38" s="984"/>
      <c r="M38" s="124"/>
      <c r="N38" s="154"/>
      <c r="O38" s="785"/>
    </row>
    <row r="39" spans="1:15">
      <c r="A39" s="140"/>
      <c r="B39" s="843" t="s">
        <v>1525</v>
      </c>
      <c r="C39" s="844"/>
      <c r="D39" s="933"/>
      <c r="E39" s="840" t="s">
        <v>1524</v>
      </c>
      <c r="F39" s="841"/>
      <c r="G39" s="842"/>
      <c r="H39" s="886">
        <v>4.1000000000000002E-2</v>
      </c>
      <c r="I39" s="887"/>
      <c r="J39" s="670">
        <v>0.10199999999999999</v>
      </c>
      <c r="K39" s="983">
        <v>815.27656949999994</v>
      </c>
      <c r="L39" s="984"/>
      <c r="M39" s="134"/>
      <c r="N39" s="154"/>
      <c r="O39" s="785"/>
    </row>
    <row r="40" spans="1:15">
      <c r="A40" s="123"/>
      <c r="B40" s="843" t="s">
        <v>1527</v>
      </c>
      <c r="C40" s="844"/>
      <c r="D40" s="933"/>
      <c r="E40" s="840" t="s">
        <v>1526</v>
      </c>
      <c r="F40" s="841"/>
      <c r="G40" s="842"/>
      <c r="H40" s="886">
        <v>4.8000000000000001E-2</v>
      </c>
      <c r="I40" s="887"/>
      <c r="J40" s="670">
        <v>0.11899999999999999</v>
      </c>
      <c r="K40" s="983">
        <v>994.31338399999993</v>
      </c>
      <c r="L40" s="984"/>
      <c r="M40" s="118"/>
      <c r="N40" s="154"/>
      <c r="O40" s="785"/>
    </row>
    <row r="41" spans="1:15">
      <c r="A41" s="123"/>
      <c r="B41" s="974" t="s">
        <v>1528</v>
      </c>
      <c r="C41" s="975"/>
      <c r="D41" s="976"/>
      <c r="E41" s="840" t="s">
        <v>1526</v>
      </c>
      <c r="F41" s="841"/>
      <c r="G41" s="842"/>
      <c r="H41" s="977">
        <v>4.8000000000000001E-2</v>
      </c>
      <c r="I41" s="978"/>
      <c r="J41" s="780">
        <v>0.11899999999999999</v>
      </c>
      <c r="K41" s="985">
        <v>944.94877999999994</v>
      </c>
      <c r="L41" s="986"/>
      <c r="M41" s="118"/>
      <c r="N41" s="154"/>
      <c r="O41" s="785"/>
    </row>
    <row r="42" spans="1:15">
      <c r="A42" s="119"/>
      <c r="B42" s="843" t="s">
        <v>1530</v>
      </c>
      <c r="C42" s="844"/>
      <c r="D42" s="933"/>
      <c r="E42" s="840" t="s">
        <v>1529</v>
      </c>
      <c r="F42" s="841"/>
      <c r="G42" s="842"/>
      <c r="H42" s="886">
        <v>5.5E-2</v>
      </c>
      <c r="I42" s="887"/>
      <c r="J42" s="670">
        <v>0.13700000000000001</v>
      </c>
      <c r="K42" s="985">
        <v>932.24311200000011</v>
      </c>
      <c r="L42" s="986"/>
      <c r="M42" s="118"/>
      <c r="N42" s="154"/>
      <c r="O42" s="785"/>
    </row>
    <row r="43" spans="1:15">
      <c r="A43" s="135"/>
      <c r="B43" s="843" t="s">
        <v>1532</v>
      </c>
      <c r="C43" s="844"/>
      <c r="D43" s="933"/>
      <c r="E43" s="840" t="s">
        <v>1531</v>
      </c>
      <c r="F43" s="841"/>
      <c r="G43" s="842"/>
      <c r="H43" s="886">
        <v>6.5000000000000002E-2</v>
      </c>
      <c r="I43" s="887"/>
      <c r="J43" s="670">
        <v>0.16200000000000001</v>
      </c>
      <c r="K43" s="985">
        <v>1106.3017305000001</v>
      </c>
      <c r="L43" s="986"/>
      <c r="M43" s="124"/>
      <c r="N43" s="154"/>
      <c r="O43" s="785"/>
    </row>
    <row r="44" spans="1:15">
      <c r="A44" s="117"/>
      <c r="B44" s="843" t="s">
        <v>1534</v>
      </c>
      <c r="C44" s="844"/>
      <c r="D44" s="933"/>
      <c r="E44" s="840" t="s">
        <v>1533</v>
      </c>
      <c r="F44" s="841"/>
      <c r="G44" s="842"/>
      <c r="H44" s="886">
        <v>7.1999999999999995E-2</v>
      </c>
      <c r="I44" s="887"/>
      <c r="J44" s="670">
        <v>0.18</v>
      </c>
      <c r="K44" s="985">
        <v>1419.5358544999999</v>
      </c>
      <c r="L44" s="986"/>
      <c r="M44" s="134"/>
      <c r="N44" s="154"/>
      <c r="O44" s="785"/>
    </row>
    <row r="45" spans="1:15">
      <c r="A45" s="128"/>
      <c r="B45" s="843" t="s">
        <v>1536</v>
      </c>
      <c r="C45" s="844"/>
      <c r="D45" s="933"/>
      <c r="E45" s="840" t="s">
        <v>1535</v>
      </c>
      <c r="F45" s="841"/>
      <c r="G45" s="842"/>
      <c r="H45" s="886">
        <v>7.9000000000000001E-2</v>
      </c>
      <c r="I45" s="887"/>
      <c r="J45" s="670">
        <v>0.19700000000000001</v>
      </c>
      <c r="K45" s="985">
        <v>1724.4143095000002</v>
      </c>
      <c r="L45" s="986"/>
      <c r="M45" s="134"/>
      <c r="N45" s="154"/>
      <c r="O45" s="785"/>
    </row>
    <row r="46" spans="1:15">
      <c r="A46" s="119"/>
      <c r="B46" s="843" t="s">
        <v>1538</v>
      </c>
      <c r="C46" s="844"/>
      <c r="D46" s="933"/>
      <c r="E46" s="840" t="s">
        <v>1537</v>
      </c>
      <c r="F46" s="841"/>
      <c r="G46" s="842"/>
      <c r="H46" s="886">
        <v>8.8999999999999996E-2</v>
      </c>
      <c r="I46" s="887"/>
      <c r="J46" s="670">
        <v>0.222</v>
      </c>
      <c r="K46" s="985">
        <v>1554.5129770000001</v>
      </c>
      <c r="L46" s="986"/>
      <c r="M46" s="120"/>
      <c r="N46" s="154"/>
      <c r="O46" s="785"/>
    </row>
    <row r="47" spans="1:15">
      <c r="A47" s="119"/>
      <c r="B47" s="843" t="s">
        <v>1540</v>
      </c>
      <c r="C47" s="844"/>
      <c r="D47" s="933"/>
      <c r="E47" s="840" t="s">
        <v>1539</v>
      </c>
      <c r="F47" s="841"/>
      <c r="G47" s="842"/>
      <c r="H47" s="886">
        <v>9.6000000000000002E-2</v>
      </c>
      <c r="I47" s="887"/>
      <c r="J47" s="670">
        <v>0.24</v>
      </c>
      <c r="K47" s="985">
        <v>2042.14186</v>
      </c>
      <c r="L47" s="986"/>
      <c r="M47" s="118"/>
      <c r="N47" s="154"/>
      <c r="O47" s="785"/>
    </row>
    <row r="48" spans="1:15">
      <c r="A48" s="119"/>
      <c r="B48" s="974" t="s">
        <v>1542</v>
      </c>
      <c r="C48" s="975"/>
      <c r="D48" s="976"/>
      <c r="E48" s="840" t="s">
        <v>1541</v>
      </c>
      <c r="F48" s="841"/>
      <c r="G48" s="842"/>
      <c r="H48" s="979">
        <v>0.10299999999999999</v>
      </c>
      <c r="I48" s="980"/>
      <c r="J48" s="781">
        <v>0.25700000000000001</v>
      </c>
      <c r="K48" s="983">
        <v>2293.5309214999997</v>
      </c>
      <c r="L48" s="984"/>
      <c r="M48" s="118"/>
      <c r="N48" s="154"/>
      <c r="O48" s="785"/>
    </row>
    <row r="49" spans="1:15">
      <c r="A49" s="119"/>
      <c r="B49" s="974" t="s">
        <v>1544</v>
      </c>
      <c r="C49" s="975"/>
      <c r="D49" s="976"/>
      <c r="E49" s="840" t="s">
        <v>1543</v>
      </c>
      <c r="F49" s="841"/>
      <c r="G49" s="842"/>
      <c r="H49" s="979">
        <v>0.1</v>
      </c>
      <c r="I49" s="980"/>
      <c r="J49" s="781">
        <v>0.25</v>
      </c>
      <c r="K49" s="983">
        <v>2057.6034989999998</v>
      </c>
      <c r="L49" s="984"/>
      <c r="M49" s="118"/>
      <c r="N49" s="154"/>
      <c r="O49" s="785"/>
    </row>
    <row r="50" spans="1:15">
      <c r="A50" s="128"/>
      <c r="B50" s="974" t="s">
        <v>1546</v>
      </c>
      <c r="C50" s="975"/>
      <c r="D50" s="976"/>
      <c r="E50" s="840" t="s">
        <v>1545</v>
      </c>
      <c r="F50" s="841"/>
      <c r="G50" s="842"/>
      <c r="H50" s="886">
        <v>0.114</v>
      </c>
      <c r="I50" s="887"/>
      <c r="J50" s="670">
        <v>0.28499999999999998</v>
      </c>
      <c r="K50" s="983">
        <v>2361.7657949999998</v>
      </c>
      <c r="L50" s="984"/>
      <c r="M50" s="120"/>
      <c r="N50" s="154"/>
      <c r="O50" s="785"/>
    </row>
    <row r="51" spans="1:15">
      <c r="A51" s="117"/>
      <c r="B51" s="974" t="s">
        <v>1548</v>
      </c>
      <c r="C51" s="975"/>
      <c r="D51" s="976"/>
      <c r="E51" s="840" t="s">
        <v>1547</v>
      </c>
      <c r="F51" s="841"/>
      <c r="G51" s="842"/>
      <c r="H51" s="886">
        <v>0.13500000000000001</v>
      </c>
      <c r="I51" s="887"/>
      <c r="J51" s="670">
        <v>0.33800000000000002</v>
      </c>
      <c r="K51" s="983">
        <v>2544.3129524999999</v>
      </c>
      <c r="L51" s="984"/>
      <c r="M51" s="120"/>
      <c r="N51" s="154"/>
      <c r="O51" s="785"/>
    </row>
    <row r="52" spans="1:15">
      <c r="A52" s="117"/>
      <c r="B52" s="974" t="s">
        <v>1549</v>
      </c>
      <c r="C52" s="975"/>
      <c r="D52" s="976"/>
      <c r="E52" s="840" t="s">
        <v>1547</v>
      </c>
      <c r="F52" s="841"/>
      <c r="G52" s="842"/>
      <c r="H52" s="886">
        <v>0.13500000000000001</v>
      </c>
      <c r="I52" s="887"/>
      <c r="J52" s="670">
        <v>0.33800000000000002</v>
      </c>
      <c r="K52" s="983">
        <v>2788.9124085000003</v>
      </c>
      <c r="L52" s="984"/>
      <c r="M52" s="120"/>
      <c r="N52" s="154"/>
      <c r="O52" s="785"/>
    </row>
    <row r="53" spans="1:15">
      <c r="A53" s="117"/>
      <c r="B53" s="974" t="s">
        <v>1684</v>
      </c>
      <c r="C53" s="975"/>
      <c r="D53" s="976"/>
      <c r="E53" s="840" t="s">
        <v>1550</v>
      </c>
      <c r="F53" s="841"/>
      <c r="G53" s="842"/>
      <c r="H53" s="886">
        <v>0.15</v>
      </c>
      <c r="I53" s="887"/>
      <c r="J53" s="670">
        <v>0.375</v>
      </c>
      <c r="K53" s="985">
        <v>3538.5552150000003</v>
      </c>
      <c r="L53" s="986"/>
      <c r="M53" s="120"/>
      <c r="N53" s="154"/>
      <c r="O53" s="785"/>
    </row>
    <row r="54" spans="1:15" ht="15.75" thickBot="1">
      <c r="A54" s="117"/>
      <c r="B54" s="843" t="s">
        <v>1683</v>
      </c>
      <c r="C54" s="844"/>
      <c r="D54" s="933"/>
      <c r="E54" s="840" t="s">
        <v>1551</v>
      </c>
      <c r="F54" s="841"/>
      <c r="G54" s="842"/>
      <c r="H54" s="886">
        <v>0.16400000000000001</v>
      </c>
      <c r="I54" s="887"/>
      <c r="J54" s="782">
        <v>0.41</v>
      </c>
      <c r="K54" s="985">
        <v>4389.2290219999995</v>
      </c>
      <c r="L54" s="986"/>
      <c r="M54" s="120"/>
      <c r="N54" s="153"/>
      <c r="O54" s="785"/>
    </row>
    <row r="55" spans="1:15">
      <c r="A55" s="132"/>
      <c r="B55" s="843" t="s">
        <v>1553</v>
      </c>
      <c r="C55" s="844"/>
      <c r="D55" s="933"/>
      <c r="E55" s="840" t="s">
        <v>1552</v>
      </c>
      <c r="F55" s="841"/>
      <c r="G55" s="842"/>
      <c r="H55" s="886">
        <v>0.185</v>
      </c>
      <c r="I55" s="887"/>
      <c r="J55" s="670">
        <v>0.46300000000000002</v>
      </c>
      <c r="K55" s="985">
        <v>3904.6645434999996</v>
      </c>
      <c r="L55" s="986"/>
      <c r="M55" s="120"/>
      <c r="N55" s="154"/>
      <c r="O55" s="785"/>
    </row>
    <row r="56" spans="1:15">
      <c r="A56" s="111"/>
      <c r="B56" s="843" t="s">
        <v>1555</v>
      </c>
      <c r="C56" s="844"/>
      <c r="D56" s="933"/>
      <c r="E56" s="840" t="s">
        <v>1554</v>
      </c>
      <c r="F56" s="841"/>
      <c r="G56" s="842"/>
      <c r="H56" s="886">
        <v>0.2</v>
      </c>
      <c r="I56" s="887"/>
      <c r="J56" s="783">
        <v>0.5</v>
      </c>
      <c r="K56" s="985">
        <v>5083.3131135000003</v>
      </c>
      <c r="L56" s="986"/>
      <c r="M56" s="120"/>
      <c r="N56" s="154"/>
      <c r="O56" s="785"/>
    </row>
    <row r="57" spans="1:15">
      <c r="A57" s="111"/>
      <c r="B57" s="843" t="s">
        <v>1556</v>
      </c>
      <c r="C57" s="844"/>
      <c r="D57" s="933"/>
      <c r="E57" s="840" t="s">
        <v>1557</v>
      </c>
      <c r="F57" s="841"/>
      <c r="G57" s="842"/>
      <c r="H57" s="886">
        <v>2.8000000000000001E-2</v>
      </c>
      <c r="I57" s="887"/>
      <c r="J57" s="671">
        <v>1.0999999999999999E-2</v>
      </c>
      <c r="K57" s="983">
        <v>255.21247300000005</v>
      </c>
      <c r="L57" s="984"/>
      <c r="M57" s="120"/>
      <c r="N57" s="156"/>
      <c r="O57" s="785"/>
    </row>
    <row r="58" spans="1:15">
      <c r="A58" s="111"/>
      <c r="B58" s="843" t="s">
        <v>1558</v>
      </c>
      <c r="C58" s="844"/>
      <c r="D58" s="933"/>
      <c r="E58" s="840" t="s">
        <v>1559</v>
      </c>
      <c r="F58" s="841"/>
      <c r="G58" s="842"/>
      <c r="H58" s="886">
        <v>8.5000000000000006E-2</v>
      </c>
      <c r="I58" s="887"/>
      <c r="J58" s="671">
        <v>1.4E-2</v>
      </c>
      <c r="K58" s="987">
        <v>269.86144200000001</v>
      </c>
      <c r="L58" s="988"/>
      <c r="M58" s="120"/>
      <c r="N58" s="156"/>
      <c r="O58" s="785"/>
    </row>
    <row r="59" spans="1:15">
      <c r="A59" s="111"/>
      <c r="B59" s="843" t="s">
        <v>1560</v>
      </c>
      <c r="C59" s="844"/>
      <c r="D59" s="933"/>
      <c r="E59" s="840" t="s">
        <v>1561</v>
      </c>
      <c r="F59" s="841"/>
      <c r="G59" s="842"/>
      <c r="H59" s="886">
        <v>4.2999999999999997E-2</v>
      </c>
      <c r="I59" s="887"/>
      <c r="J59" s="671">
        <v>1.7000000000000001E-2</v>
      </c>
      <c r="K59" s="987">
        <v>299.68988150000001</v>
      </c>
      <c r="L59" s="988"/>
      <c r="M59" s="120"/>
      <c r="N59" s="156"/>
      <c r="O59" s="785"/>
    </row>
    <row r="60" spans="1:15">
      <c r="A60" s="111"/>
      <c r="B60" s="843" t="s">
        <v>1562</v>
      </c>
      <c r="C60" s="844"/>
      <c r="D60" s="933"/>
      <c r="E60" s="840" t="s">
        <v>1563</v>
      </c>
      <c r="F60" s="841"/>
      <c r="G60" s="842"/>
      <c r="H60" s="886">
        <v>4.4999999999999998E-2</v>
      </c>
      <c r="I60" s="887"/>
      <c r="J60" s="671">
        <v>1.7999999999999999E-2</v>
      </c>
      <c r="K60" s="987">
        <v>345.27593050000002</v>
      </c>
      <c r="L60" s="988"/>
      <c r="M60" s="120"/>
      <c r="N60" s="157"/>
      <c r="O60" s="785"/>
    </row>
    <row r="61" spans="1:15">
      <c r="A61" s="111"/>
      <c r="B61" s="843" t="s">
        <v>1564</v>
      </c>
      <c r="C61" s="844"/>
      <c r="D61" s="933"/>
      <c r="E61" s="840" t="s">
        <v>1565</v>
      </c>
      <c r="F61" s="841"/>
      <c r="G61" s="842"/>
      <c r="H61" s="886">
        <v>5.2999999999999999E-2</v>
      </c>
      <c r="I61" s="887"/>
      <c r="J61" s="671">
        <v>2.1000000000000001E-2</v>
      </c>
      <c r="K61" s="983">
        <v>423.59713050000005</v>
      </c>
      <c r="L61" s="984"/>
      <c r="M61" s="120"/>
      <c r="N61" s="157"/>
      <c r="O61" s="785"/>
    </row>
    <row r="62" spans="1:15">
      <c r="A62" s="111"/>
      <c r="B62" s="843" t="s">
        <v>1566</v>
      </c>
      <c r="C62" s="844"/>
      <c r="D62" s="933"/>
      <c r="E62" s="840" t="s">
        <v>1567</v>
      </c>
      <c r="F62" s="841"/>
      <c r="G62" s="842"/>
      <c r="H62" s="886">
        <v>7.2999999999999995E-2</v>
      </c>
      <c r="I62" s="887"/>
      <c r="J62" s="671">
        <v>2.9000000000000001E-2</v>
      </c>
      <c r="K62" s="983">
        <v>579.66005250000001</v>
      </c>
      <c r="L62" s="984"/>
      <c r="M62" s="120"/>
      <c r="N62" s="157"/>
      <c r="O62" s="785"/>
    </row>
    <row r="63" spans="1:15">
      <c r="A63" s="111"/>
      <c r="B63" s="843" t="s">
        <v>1568</v>
      </c>
      <c r="C63" s="844"/>
      <c r="D63" s="933"/>
      <c r="E63" s="840" t="s">
        <v>1569</v>
      </c>
      <c r="F63" s="841"/>
      <c r="G63" s="842"/>
      <c r="H63" s="886">
        <v>8.7999999999999995E-2</v>
      </c>
      <c r="I63" s="887"/>
      <c r="J63" s="671">
        <v>3.5000000000000003E-2</v>
      </c>
      <c r="K63" s="983">
        <v>784.49234150000007</v>
      </c>
      <c r="L63" s="984"/>
      <c r="M63" s="120"/>
      <c r="N63" s="156"/>
      <c r="O63" s="785"/>
    </row>
    <row r="64" spans="1:15">
      <c r="A64" s="111"/>
      <c r="B64" s="843" t="s">
        <v>1570</v>
      </c>
      <c r="C64" s="844"/>
      <c r="D64" s="933"/>
      <c r="E64" s="840" t="s">
        <v>1571</v>
      </c>
      <c r="F64" s="841"/>
      <c r="G64" s="842"/>
      <c r="H64" s="886">
        <v>0.10299999999999999</v>
      </c>
      <c r="I64" s="887"/>
      <c r="J64" s="671">
        <v>4.1000000000000002E-2</v>
      </c>
      <c r="K64" s="987">
        <v>1091.8210635</v>
      </c>
      <c r="L64" s="988"/>
      <c r="M64" s="120"/>
      <c r="N64" s="156"/>
      <c r="O64" s="785"/>
    </row>
    <row r="65" spans="1:15">
      <c r="A65" s="111"/>
      <c r="B65" s="994" t="s">
        <v>1572</v>
      </c>
      <c r="C65" s="995"/>
      <c r="D65" s="996"/>
      <c r="E65" s="840" t="s">
        <v>1573</v>
      </c>
      <c r="F65" s="841"/>
      <c r="G65" s="842"/>
      <c r="H65" s="886">
        <v>0.05</v>
      </c>
      <c r="I65" s="887"/>
      <c r="J65" s="779">
        <v>0.125</v>
      </c>
      <c r="K65" s="987">
        <v>744.92885699999999</v>
      </c>
      <c r="L65" s="988"/>
      <c r="M65" s="120"/>
      <c r="N65" s="158"/>
      <c r="O65" s="785"/>
    </row>
    <row r="66" spans="1:15">
      <c r="A66" s="111"/>
      <c r="B66" s="843" t="s">
        <v>1574</v>
      </c>
      <c r="C66" s="844"/>
      <c r="D66" s="933"/>
      <c r="E66" s="840" t="s">
        <v>1575</v>
      </c>
      <c r="F66" s="841"/>
      <c r="G66" s="842"/>
      <c r="H66" s="886">
        <v>0.11700000000000001</v>
      </c>
      <c r="I66" s="887"/>
      <c r="J66" s="671">
        <v>4.7E-2</v>
      </c>
      <c r="K66" s="987">
        <v>718.83174700000006</v>
      </c>
      <c r="L66" s="988"/>
      <c r="M66" s="120"/>
      <c r="N66" s="157"/>
      <c r="O66" s="785"/>
    </row>
    <row r="67" spans="1:15">
      <c r="A67" s="111"/>
      <c r="B67" s="843" t="s">
        <v>1576</v>
      </c>
      <c r="C67" s="844"/>
      <c r="D67" s="933"/>
      <c r="E67" s="840" t="s">
        <v>1577</v>
      </c>
      <c r="F67" s="841"/>
      <c r="G67" s="842"/>
      <c r="H67" s="886">
        <v>0.14000000000000001</v>
      </c>
      <c r="I67" s="887"/>
      <c r="J67" s="671">
        <v>5.6000000000000001E-2</v>
      </c>
      <c r="K67" s="987">
        <v>986.91154649999999</v>
      </c>
      <c r="L67" s="988"/>
      <c r="M67" s="120"/>
      <c r="N67" s="157"/>
      <c r="O67" s="785"/>
    </row>
    <row r="68" spans="1:15">
      <c r="A68" s="111"/>
      <c r="B68" s="843" t="s">
        <v>1578</v>
      </c>
      <c r="C68" s="844"/>
      <c r="D68" s="933"/>
      <c r="E68" s="840" t="s">
        <v>1579</v>
      </c>
      <c r="F68" s="841"/>
      <c r="G68" s="842"/>
      <c r="H68" s="886">
        <v>0.155</v>
      </c>
      <c r="I68" s="887"/>
      <c r="J68" s="671">
        <v>6.2E-2</v>
      </c>
      <c r="K68" s="987">
        <v>1518.178079</v>
      </c>
      <c r="L68" s="988"/>
      <c r="M68" s="120"/>
      <c r="N68" s="157"/>
      <c r="O68" s="785"/>
    </row>
    <row r="69" spans="1:15">
      <c r="A69" s="111"/>
      <c r="B69" s="843" t="s">
        <v>1580</v>
      </c>
      <c r="C69" s="844"/>
      <c r="D69" s="933"/>
      <c r="E69" s="840" t="s">
        <v>1581</v>
      </c>
      <c r="F69" s="841"/>
      <c r="G69" s="842"/>
      <c r="H69" s="886">
        <v>0.245</v>
      </c>
      <c r="I69" s="887"/>
      <c r="J69" s="671">
        <v>9.8000000000000004E-2</v>
      </c>
      <c r="K69" s="987">
        <v>1841.9543560000002</v>
      </c>
      <c r="L69" s="988"/>
      <c r="M69" s="120"/>
      <c r="N69" s="157"/>
      <c r="O69" s="785"/>
    </row>
    <row r="70" spans="1:15">
      <c r="A70" s="111"/>
      <c r="B70" s="843" t="s">
        <v>1582</v>
      </c>
      <c r="C70" s="844"/>
      <c r="D70" s="933"/>
      <c r="E70" s="840" t="s">
        <v>1583</v>
      </c>
      <c r="F70" s="841"/>
      <c r="G70" s="842"/>
      <c r="H70" s="886">
        <v>0.29199999999999998</v>
      </c>
      <c r="I70" s="887"/>
      <c r="J70" s="671">
        <v>0.11700000000000001</v>
      </c>
      <c r="K70" s="987">
        <v>3285.0055740000003</v>
      </c>
      <c r="L70" s="988"/>
      <c r="M70" s="120"/>
      <c r="N70" s="157"/>
      <c r="O70" s="785"/>
    </row>
    <row r="71" spans="1:15" ht="15.75" thickBot="1">
      <c r="A71" s="111"/>
      <c r="B71" s="936" t="s">
        <v>1584</v>
      </c>
      <c r="C71" s="937"/>
      <c r="D71" s="938"/>
      <c r="E71" s="916" t="s">
        <v>1585</v>
      </c>
      <c r="F71" s="917"/>
      <c r="G71" s="918"/>
      <c r="H71" s="914">
        <v>0.32300000000000001</v>
      </c>
      <c r="I71" s="915"/>
      <c r="J71" s="678">
        <v>0.129</v>
      </c>
      <c r="K71" s="992">
        <v>6256.8727624999992</v>
      </c>
      <c r="L71" s="993"/>
      <c r="M71" s="120"/>
      <c r="N71" s="157"/>
      <c r="O71" s="785"/>
    </row>
    <row r="72" spans="1:15" ht="15.75" customHeight="1" thickBot="1">
      <c r="A72" s="128"/>
      <c r="B72" s="969" t="s">
        <v>1608</v>
      </c>
      <c r="C72" s="970"/>
      <c r="D72" s="970"/>
      <c r="E72" s="970"/>
      <c r="F72" s="970"/>
      <c r="G72" s="970"/>
      <c r="H72" s="970"/>
      <c r="I72" s="970"/>
      <c r="J72" s="970"/>
      <c r="K72" s="970"/>
      <c r="L72" s="971"/>
      <c r="M72" s="118"/>
    </row>
    <row r="73" spans="1:15">
      <c r="A73" s="117"/>
      <c r="B73" s="872" t="s">
        <v>1609</v>
      </c>
      <c r="C73" s="873"/>
      <c r="D73" s="873"/>
      <c r="E73" s="856" t="s">
        <v>1610</v>
      </c>
      <c r="F73" s="857"/>
      <c r="G73" s="858"/>
      <c r="H73" s="854">
        <v>0.1</v>
      </c>
      <c r="I73" s="855"/>
      <c r="J73" s="669">
        <v>0.25</v>
      </c>
      <c r="K73" s="997">
        <v>3181.1446999999998</v>
      </c>
      <c r="L73" s="998"/>
      <c r="M73" s="120"/>
      <c r="O73" s="785"/>
    </row>
    <row r="74" spans="1:15">
      <c r="A74" s="135"/>
      <c r="B74" s="843" t="s">
        <v>1611</v>
      </c>
      <c r="C74" s="844"/>
      <c r="D74" s="844"/>
      <c r="E74" s="840" t="s">
        <v>1612</v>
      </c>
      <c r="F74" s="841"/>
      <c r="G74" s="842"/>
      <c r="H74" s="886">
        <v>0.15</v>
      </c>
      <c r="I74" s="887"/>
      <c r="J74" s="670">
        <v>0.38</v>
      </c>
      <c r="K74" s="987">
        <v>3884.4570249999997</v>
      </c>
      <c r="L74" s="988"/>
      <c r="M74" s="120"/>
      <c r="O74" s="785"/>
    </row>
    <row r="75" spans="1:15">
      <c r="A75" s="135"/>
      <c r="B75" s="843" t="s">
        <v>1613</v>
      </c>
      <c r="C75" s="844"/>
      <c r="D75" s="844"/>
      <c r="E75" s="840" t="s">
        <v>1614</v>
      </c>
      <c r="F75" s="841"/>
      <c r="G75" s="842"/>
      <c r="H75" s="886">
        <v>0.17</v>
      </c>
      <c r="I75" s="887"/>
      <c r="J75" s="670">
        <v>0.43</v>
      </c>
      <c r="K75" s="987">
        <v>5001.0800249999993</v>
      </c>
      <c r="L75" s="988"/>
      <c r="M75" s="118"/>
      <c r="O75" s="785"/>
    </row>
    <row r="76" spans="1:15">
      <c r="A76" s="119"/>
      <c r="B76" s="843" t="s">
        <v>1615</v>
      </c>
      <c r="C76" s="844"/>
      <c r="D76" s="844"/>
      <c r="E76" s="840" t="s">
        <v>1616</v>
      </c>
      <c r="F76" s="841"/>
      <c r="G76" s="842"/>
      <c r="H76" s="840">
        <v>0.47799999999999998</v>
      </c>
      <c r="I76" s="842"/>
      <c r="J76" s="671">
        <v>1.2</v>
      </c>
      <c r="K76" s="987">
        <v>18214.711580000003</v>
      </c>
      <c r="L76" s="988"/>
      <c r="M76" s="124"/>
      <c r="O76" s="785"/>
    </row>
    <row r="77" spans="1:15">
      <c r="A77" s="128"/>
      <c r="B77" s="843" t="s">
        <v>1617</v>
      </c>
      <c r="C77" s="844"/>
      <c r="D77" s="844"/>
      <c r="E77" s="840" t="s">
        <v>1618</v>
      </c>
      <c r="F77" s="841"/>
      <c r="G77" s="842"/>
      <c r="H77" s="886">
        <v>0.53900000000000003</v>
      </c>
      <c r="I77" s="887"/>
      <c r="J77" s="671">
        <v>1.35</v>
      </c>
      <c r="K77" s="987">
        <v>20482.274090000003</v>
      </c>
      <c r="L77" s="988"/>
      <c r="M77" s="134"/>
      <c r="O77" s="785"/>
    </row>
    <row r="78" spans="1:15">
      <c r="A78" s="119"/>
      <c r="B78" s="843" t="s">
        <v>1619</v>
      </c>
      <c r="C78" s="844"/>
      <c r="D78" s="844"/>
      <c r="E78" s="840" t="s">
        <v>1620</v>
      </c>
      <c r="F78" s="841"/>
      <c r="G78" s="842"/>
      <c r="H78" s="886">
        <v>0.55800000000000005</v>
      </c>
      <c r="I78" s="887"/>
      <c r="J78" s="671">
        <v>1.395</v>
      </c>
      <c r="K78" s="983">
        <v>21206.573179999999</v>
      </c>
      <c r="L78" s="984"/>
      <c r="M78" s="118"/>
      <c r="O78" s="785"/>
    </row>
    <row r="79" spans="1:15">
      <c r="A79" s="119"/>
      <c r="B79" s="843" t="s">
        <v>1621</v>
      </c>
      <c r="C79" s="844"/>
      <c r="D79" s="844"/>
      <c r="E79" s="840" t="s">
        <v>1622</v>
      </c>
      <c r="F79" s="841"/>
      <c r="G79" s="842"/>
      <c r="H79" s="886">
        <v>0.57799999999999996</v>
      </c>
      <c r="I79" s="887"/>
      <c r="J79" s="671">
        <v>1.45</v>
      </c>
      <c r="K79" s="983">
        <v>21961.40868</v>
      </c>
      <c r="L79" s="984"/>
      <c r="M79" s="124"/>
      <c r="O79" s="785"/>
    </row>
    <row r="80" spans="1:15" ht="15.75" thickBot="1">
      <c r="A80" s="128"/>
      <c r="B80" s="936" t="s">
        <v>1623</v>
      </c>
      <c r="C80" s="937"/>
      <c r="D80" s="937"/>
      <c r="E80" s="916" t="s">
        <v>1624</v>
      </c>
      <c r="F80" s="917"/>
      <c r="G80" s="918"/>
      <c r="H80" s="914">
        <v>0.6</v>
      </c>
      <c r="I80" s="915"/>
      <c r="J80" s="672">
        <v>1.5</v>
      </c>
      <c r="K80" s="992">
        <v>22783.497000000003</v>
      </c>
      <c r="L80" s="993"/>
      <c r="M80" s="124"/>
      <c r="O80" s="785"/>
    </row>
    <row r="81" spans="1:15" ht="16.5" thickBot="1">
      <c r="A81" s="117"/>
      <c r="B81" s="989" t="s">
        <v>1625</v>
      </c>
      <c r="C81" s="990"/>
      <c r="D81" s="990"/>
      <c r="E81" s="990"/>
      <c r="F81" s="990"/>
      <c r="G81" s="990"/>
      <c r="H81" s="990"/>
      <c r="I81" s="990"/>
      <c r="J81" s="990"/>
      <c r="K81" s="990"/>
      <c r="L81" s="991"/>
      <c r="M81" s="134"/>
    </row>
    <row r="82" spans="1:15">
      <c r="A82" s="135"/>
      <c r="B82" s="872" t="s">
        <v>1626</v>
      </c>
      <c r="C82" s="873"/>
      <c r="D82" s="873"/>
      <c r="E82" s="856" t="s">
        <v>1627</v>
      </c>
      <c r="F82" s="857"/>
      <c r="G82" s="858"/>
      <c r="H82" s="854">
        <v>0.11</v>
      </c>
      <c r="I82" s="855"/>
      <c r="J82" s="669">
        <v>0.27</v>
      </c>
      <c r="K82" s="997">
        <v>1973.8714</v>
      </c>
      <c r="L82" s="998"/>
      <c r="M82" s="118"/>
      <c r="O82" s="785"/>
    </row>
    <row r="83" spans="1:15">
      <c r="A83" s="128"/>
      <c r="B83" s="843" t="s">
        <v>1628</v>
      </c>
      <c r="C83" s="844"/>
      <c r="D83" s="844"/>
      <c r="E83" s="840" t="s">
        <v>1629</v>
      </c>
      <c r="F83" s="841"/>
      <c r="G83" s="842"/>
      <c r="H83" s="886">
        <v>0.09</v>
      </c>
      <c r="I83" s="887"/>
      <c r="J83" s="670">
        <v>0.21</v>
      </c>
      <c r="K83" s="987">
        <v>1323.9903250000002</v>
      </c>
      <c r="L83" s="988"/>
      <c r="M83" s="118"/>
      <c r="O83" s="785"/>
    </row>
    <row r="84" spans="1:15">
      <c r="A84" s="117"/>
      <c r="B84" s="843" t="s">
        <v>1630</v>
      </c>
      <c r="C84" s="844"/>
      <c r="D84" s="844"/>
      <c r="E84" s="840" t="s">
        <v>1631</v>
      </c>
      <c r="F84" s="841"/>
      <c r="G84" s="842"/>
      <c r="H84" s="886">
        <v>0.16</v>
      </c>
      <c r="I84" s="887"/>
      <c r="J84" s="670">
        <v>0.41</v>
      </c>
      <c r="K84" s="987">
        <v>3021.4844000000003</v>
      </c>
      <c r="L84" s="988"/>
      <c r="M84" s="124"/>
      <c r="O84" s="785"/>
    </row>
    <row r="85" spans="1:15">
      <c r="A85" s="117"/>
      <c r="B85" s="843" t="s">
        <v>1632</v>
      </c>
      <c r="C85" s="844"/>
      <c r="D85" s="844"/>
      <c r="E85" s="840" t="s">
        <v>1633</v>
      </c>
      <c r="F85" s="841"/>
      <c r="G85" s="842"/>
      <c r="H85" s="886">
        <v>0.16</v>
      </c>
      <c r="I85" s="887"/>
      <c r="J85" s="670">
        <v>0.41</v>
      </c>
      <c r="K85" s="987">
        <v>2672.5513000000001</v>
      </c>
      <c r="L85" s="988"/>
      <c r="M85" s="134"/>
      <c r="O85" s="785"/>
    </row>
    <row r="86" spans="1:15">
      <c r="A86" s="119"/>
      <c r="B86" s="843" t="s">
        <v>1634</v>
      </c>
      <c r="C86" s="844"/>
      <c r="D86" s="844"/>
      <c r="E86" s="840" t="s">
        <v>1635</v>
      </c>
      <c r="F86" s="841"/>
      <c r="G86" s="842"/>
      <c r="H86" s="886">
        <v>0.04</v>
      </c>
      <c r="I86" s="887"/>
      <c r="J86" s="670">
        <v>0.1</v>
      </c>
      <c r="K86" s="987">
        <v>751.52919999999983</v>
      </c>
      <c r="L86" s="988"/>
      <c r="M86" s="134"/>
      <c r="O86" s="785"/>
    </row>
    <row r="87" spans="1:15" ht="15.75" thickBot="1">
      <c r="A87" s="135"/>
      <c r="B87" s="936" t="s">
        <v>1636</v>
      </c>
      <c r="C87" s="937"/>
      <c r="D87" s="937"/>
      <c r="E87" s="916" t="s">
        <v>1637</v>
      </c>
      <c r="F87" s="917"/>
      <c r="G87" s="918"/>
      <c r="H87" s="914">
        <v>0.24</v>
      </c>
      <c r="I87" s="915"/>
      <c r="J87" s="672">
        <v>0.6</v>
      </c>
      <c r="K87" s="992">
        <v>3994.3090999999999</v>
      </c>
      <c r="L87" s="993"/>
      <c r="M87" s="120"/>
      <c r="O87" s="785"/>
    </row>
    <row r="88" spans="1:15" ht="15.75" customHeight="1" thickBot="1">
      <c r="A88" s="119"/>
      <c r="B88" s="969" t="s">
        <v>1638</v>
      </c>
      <c r="C88" s="970"/>
      <c r="D88" s="970"/>
      <c r="E88" s="970"/>
      <c r="F88" s="970"/>
      <c r="G88" s="970"/>
      <c r="H88" s="970"/>
      <c r="I88" s="970"/>
      <c r="J88" s="970"/>
      <c r="K88" s="970"/>
      <c r="L88" s="971"/>
      <c r="M88" s="134"/>
    </row>
    <row r="89" spans="1:15">
      <c r="A89" s="119"/>
      <c r="B89" s="872" t="s">
        <v>1639</v>
      </c>
      <c r="C89" s="873"/>
      <c r="D89" s="873"/>
      <c r="E89" s="856" t="s">
        <v>1640</v>
      </c>
      <c r="F89" s="857"/>
      <c r="G89" s="858"/>
      <c r="H89" s="854">
        <v>1.2999999999999999E-2</v>
      </c>
      <c r="I89" s="855"/>
      <c r="J89" s="673">
        <v>0.05</v>
      </c>
      <c r="K89" s="1057">
        <v>289.8489525</v>
      </c>
      <c r="L89" s="1058"/>
      <c r="M89" s="124"/>
      <c r="O89" s="785"/>
    </row>
    <row r="90" spans="1:15">
      <c r="A90" s="128"/>
      <c r="B90" s="843" t="s">
        <v>1641</v>
      </c>
      <c r="C90" s="844"/>
      <c r="D90" s="844"/>
      <c r="E90" s="840" t="s">
        <v>1642</v>
      </c>
      <c r="F90" s="841"/>
      <c r="G90" s="842"/>
      <c r="H90" s="886">
        <v>0.02</v>
      </c>
      <c r="I90" s="887"/>
      <c r="J90" s="671">
        <v>0.05</v>
      </c>
      <c r="K90" s="983">
        <v>348.01125000000002</v>
      </c>
      <c r="L90" s="984"/>
      <c r="M90" s="118"/>
      <c r="O90" s="785"/>
    </row>
    <row r="91" spans="1:15">
      <c r="A91" s="135"/>
      <c r="B91" s="843" t="s">
        <v>1643</v>
      </c>
      <c r="C91" s="844"/>
      <c r="D91" s="844"/>
      <c r="E91" s="840" t="s">
        <v>1644</v>
      </c>
      <c r="F91" s="841"/>
      <c r="G91" s="842"/>
      <c r="H91" s="886">
        <v>0.03</v>
      </c>
      <c r="I91" s="887"/>
      <c r="J91" s="670">
        <v>6.8000000000000005E-2</v>
      </c>
      <c r="K91" s="987">
        <v>396.89247499999999</v>
      </c>
      <c r="L91" s="988"/>
      <c r="M91" s="120"/>
      <c r="O91" s="785"/>
    </row>
    <row r="92" spans="1:15">
      <c r="A92" s="119"/>
      <c r="B92" s="843" t="s">
        <v>1645</v>
      </c>
      <c r="C92" s="844"/>
      <c r="D92" s="844"/>
      <c r="E92" s="840" t="s">
        <v>1644</v>
      </c>
      <c r="F92" s="841"/>
      <c r="G92" s="842"/>
      <c r="H92" s="886">
        <v>0.03</v>
      </c>
      <c r="I92" s="887"/>
      <c r="J92" s="670">
        <v>6.8000000000000005E-2</v>
      </c>
      <c r="K92" s="987">
        <v>469.548675</v>
      </c>
      <c r="L92" s="988"/>
      <c r="M92" s="120"/>
      <c r="O92" s="785"/>
    </row>
    <row r="93" spans="1:15">
      <c r="A93" s="128"/>
      <c r="B93" s="843" t="s">
        <v>1646</v>
      </c>
      <c r="C93" s="844"/>
      <c r="D93" s="844"/>
      <c r="E93" s="840" t="s">
        <v>1647</v>
      </c>
      <c r="F93" s="841"/>
      <c r="G93" s="842"/>
      <c r="H93" s="886">
        <v>0.05</v>
      </c>
      <c r="I93" s="887"/>
      <c r="J93" s="670">
        <v>0.13</v>
      </c>
      <c r="K93" s="987">
        <v>653.29552500000011</v>
      </c>
      <c r="L93" s="988"/>
      <c r="M93" s="118"/>
      <c r="O93" s="785"/>
    </row>
    <row r="94" spans="1:15" ht="15.75" thickBot="1">
      <c r="A94" s="119"/>
      <c r="B94" s="936" t="s">
        <v>1648</v>
      </c>
      <c r="C94" s="937"/>
      <c r="D94" s="937"/>
      <c r="E94" s="916" t="s">
        <v>1647</v>
      </c>
      <c r="F94" s="917"/>
      <c r="G94" s="918"/>
      <c r="H94" s="914">
        <v>0.05</v>
      </c>
      <c r="I94" s="915"/>
      <c r="J94" s="672">
        <v>0.13</v>
      </c>
      <c r="K94" s="992">
        <v>769.97392500000001</v>
      </c>
      <c r="L94" s="993"/>
      <c r="M94" s="124"/>
      <c r="O94" s="785"/>
    </row>
    <row r="95" spans="1:15" ht="15.75" customHeight="1" thickBot="1">
      <c r="A95" s="135"/>
      <c r="B95" s="969" t="s">
        <v>1652</v>
      </c>
      <c r="C95" s="970"/>
      <c r="D95" s="970"/>
      <c r="E95" s="970"/>
      <c r="F95" s="970"/>
      <c r="G95" s="970"/>
      <c r="H95" s="970"/>
      <c r="I95" s="970"/>
      <c r="J95" s="970"/>
      <c r="K95" s="970"/>
      <c r="L95" s="971"/>
      <c r="M95" s="134"/>
    </row>
    <row r="96" spans="1:15" ht="15.75" thickBot="1">
      <c r="A96" s="128"/>
      <c r="B96" s="1021" t="s">
        <v>1653</v>
      </c>
      <c r="C96" s="1022"/>
      <c r="D96" s="1022"/>
      <c r="E96" s="1052" t="s">
        <v>1654</v>
      </c>
      <c r="F96" s="1053"/>
      <c r="G96" s="1054"/>
      <c r="H96" s="1055">
        <v>0.64</v>
      </c>
      <c r="I96" s="1056"/>
      <c r="J96" s="674">
        <v>1.6</v>
      </c>
      <c r="K96" s="1042">
        <v>9831.2469999999994</v>
      </c>
      <c r="L96" s="1043"/>
      <c r="M96" s="134"/>
      <c r="O96" s="785"/>
    </row>
    <row r="97" spans="1:15" ht="15.75" customHeight="1" thickBot="1">
      <c r="A97" s="117"/>
      <c r="B97" s="969" t="s">
        <v>1655</v>
      </c>
      <c r="C97" s="970"/>
      <c r="D97" s="970"/>
      <c r="E97" s="970"/>
      <c r="F97" s="970"/>
      <c r="G97" s="970"/>
      <c r="H97" s="970"/>
      <c r="I97" s="970"/>
      <c r="J97" s="970"/>
      <c r="K97" s="970"/>
      <c r="L97" s="971"/>
      <c r="M97" s="125"/>
    </row>
    <row r="98" spans="1:15" ht="15.75" thickBot="1">
      <c r="A98" s="119"/>
      <c r="B98" s="1059" t="s">
        <v>1656</v>
      </c>
      <c r="C98" s="1060"/>
      <c r="D98" s="1060"/>
      <c r="E98" s="1061" t="s">
        <v>1657</v>
      </c>
      <c r="F98" s="1062"/>
      <c r="G98" s="1063"/>
      <c r="H98" s="1064">
        <v>0.3</v>
      </c>
      <c r="I98" s="1065"/>
      <c r="J98" s="675">
        <v>0.88</v>
      </c>
      <c r="K98" s="1027">
        <v>2845.0917500000005</v>
      </c>
      <c r="L98" s="1028"/>
      <c r="M98" s="141"/>
      <c r="O98" s="785"/>
    </row>
    <row r="99" spans="1:15" ht="15.75" customHeight="1" thickBot="1">
      <c r="A99" s="126"/>
      <c r="B99" s="969" t="s">
        <v>1658</v>
      </c>
      <c r="C99" s="970"/>
      <c r="D99" s="970"/>
      <c r="E99" s="970"/>
      <c r="F99" s="970"/>
      <c r="G99" s="970"/>
      <c r="H99" s="970"/>
      <c r="I99" s="970"/>
      <c r="J99" s="970"/>
      <c r="K99" s="970"/>
      <c r="L99" s="971"/>
      <c r="M99" s="118"/>
    </row>
    <row r="100" spans="1:15">
      <c r="A100" s="139"/>
      <c r="B100" s="1021" t="s">
        <v>1659</v>
      </c>
      <c r="C100" s="1022"/>
      <c r="D100" s="1022"/>
      <c r="E100" s="856" t="s">
        <v>1709</v>
      </c>
      <c r="F100" s="857"/>
      <c r="G100" s="858"/>
      <c r="H100" s="854">
        <v>0.53</v>
      </c>
      <c r="I100" s="855"/>
      <c r="J100" s="673">
        <v>1.33</v>
      </c>
      <c r="K100" s="1044">
        <v>9788.0591000000004</v>
      </c>
      <c r="L100" s="1045"/>
      <c r="M100" s="124"/>
      <c r="O100" s="785"/>
    </row>
    <row r="101" spans="1:15">
      <c r="A101" s="140"/>
      <c r="B101" s="1023" t="s">
        <v>1660</v>
      </c>
      <c r="C101" s="1024"/>
      <c r="D101" s="1024"/>
      <c r="E101" s="840" t="s">
        <v>1661</v>
      </c>
      <c r="F101" s="841"/>
      <c r="G101" s="842"/>
      <c r="H101" s="886">
        <v>0.60699999999999998</v>
      </c>
      <c r="I101" s="887"/>
      <c r="J101" s="671">
        <v>1.52</v>
      </c>
      <c r="K101" s="1046">
        <v>11203.615395000001</v>
      </c>
      <c r="L101" s="1047"/>
      <c r="M101" s="124"/>
      <c r="O101" s="785"/>
    </row>
    <row r="102" spans="1:15" ht="15" customHeight="1">
      <c r="A102" s="140"/>
      <c r="B102" s="974" t="s">
        <v>1662</v>
      </c>
      <c r="C102" s="975"/>
      <c r="D102" s="975"/>
      <c r="E102" s="840" t="s">
        <v>1710</v>
      </c>
      <c r="F102" s="841"/>
      <c r="G102" s="842"/>
      <c r="H102" s="886">
        <v>0.57999999999999996</v>
      </c>
      <c r="I102" s="887"/>
      <c r="J102" s="671">
        <v>1.45</v>
      </c>
      <c r="K102" s="1048">
        <v>11987.799200000001</v>
      </c>
      <c r="L102" s="1049"/>
      <c r="M102" s="124"/>
      <c r="O102" s="785"/>
    </row>
    <row r="103" spans="1:15" ht="15.75" customHeight="1" thickBot="1">
      <c r="A103" s="140"/>
      <c r="B103" s="1025" t="s">
        <v>1663</v>
      </c>
      <c r="C103" s="1026"/>
      <c r="D103" s="1026"/>
      <c r="E103" s="1016" t="s">
        <v>1664</v>
      </c>
      <c r="F103" s="1017"/>
      <c r="G103" s="1018"/>
      <c r="H103" s="1019">
        <v>0.68</v>
      </c>
      <c r="I103" s="1020"/>
      <c r="J103" s="676">
        <v>1.7</v>
      </c>
      <c r="K103" s="1050">
        <v>12506.60505</v>
      </c>
      <c r="L103" s="1051"/>
      <c r="M103" s="124"/>
      <c r="O103" s="785"/>
    </row>
    <row r="104" spans="1:15" ht="15.75" customHeight="1" thickBot="1">
      <c r="A104" s="140"/>
      <c r="B104" s="883" t="s">
        <v>1649</v>
      </c>
      <c r="C104" s="884"/>
      <c r="D104" s="884"/>
      <c r="E104" s="884"/>
      <c r="F104" s="884"/>
      <c r="G104" s="884"/>
      <c r="H104" s="884"/>
      <c r="I104" s="884"/>
      <c r="J104" s="884"/>
      <c r="K104" s="884"/>
      <c r="L104" s="885"/>
      <c r="M104" s="149"/>
      <c r="N104" s="161"/>
    </row>
    <row r="105" spans="1:15" ht="15.75" customHeight="1" thickBot="1">
      <c r="A105" s="140"/>
      <c r="B105" s="1034" t="s">
        <v>1650</v>
      </c>
      <c r="C105" s="1035"/>
      <c r="D105" s="1036"/>
      <c r="E105" s="1037" t="s">
        <v>1651</v>
      </c>
      <c r="F105" s="1038"/>
      <c r="G105" s="1039"/>
      <c r="H105" s="1040">
        <v>4.2999999999999997E-2</v>
      </c>
      <c r="I105" s="1041"/>
      <c r="J105" s="677">
        <v>0.1</v>
      </c>
      <c r="K105" s="1042">
        <v>534.84784249999996</v>
      </c>
      <c r="L105" s="1043"/>
      <c r="M105" s="149"/>
      <c r="N105" s="160"/>
      <c r="O105" s="785"/>
    </row>
    <row r="106" spans="1:15" ht="3.75" customHeight="1" thickBot="1">
      <c r="A106" s="56"/>
      <c r="B106" s="45"/>
      <c r="C106" s="159"/>
      <c r="D106" s="44"/>
      <c r="E106" s="29"/>
      <c r="F106" s="43"/>
      <c r="G106" s="31"/>
      <c r="H106" s="44"/>
      <c r="I106" s="45"/>
      <c r="J106" s="46"/>
      <c r="K106" s="44"/>
      <c r="L106" s="47"/>
      <c r="M106" s="147"/>
      <c r="N106" s="110"/>
    </row>
    <row r="107" spans="1:15">
      <c r="N107" s="110"/>
    </row>
  </sheetData>
  <sheetProtection password="C587" sheet="1" objects="1" scenarios="1"/>
  <mergeCells count="356">
    <mergeCell ref="B104:L104"/>
    <mergeCell ref="B105:D105"/>
    <mergeCell ref="E105:G105"/>
    <mergeCell ref="H105:I105"/>
    <mergeCell ref="K105:L105"/>
    <mergeCell ref="K54:L54"/>
    <mergeCell ref="H25:I25"/>
    <mergeCell ref="K100:L100"/>
    <mergeCell ref="K101:L101"/>
    <mergeCell ref="K102:L102"/>
    <mergeCell ref="K103:L103"/>
    <mergeCell ref="B96:D96"/>
    <mergeCell ref="E96:G96"/>
    <mergeCell ref="H96:I96"/>
    <mergeCell ref="K96:L96"/>
    <mergeCell ref="H94:I94"/>
    <mergeCell ref="K89:L89"/>
    <mergeCell ref="K90:L90"/>
    <mergeCell ref="K91:L91"/>
    <mergeCell ref="K92:L92"/>
    <mergeCell ref="B97:L97"/>
    <mergeCell ref="B98:D98"/>
    <mergeCell ref="E98:G98"/>
    <mergeCell ref="H98:I98"/>
    <mergeCell ref="K98:L98"/>
    <mergeCell ref="B95:L95"/>
    <mergeCell ref="K14:L14"/>
    <mergeCell ref="K25:L25"/>
    <mergeCell ref="E15:G15"/>
    <mergeCell ref="E16:G16"/>
    <mergeCell ref="E17:G17"/>
    <mergeCell ref="E18:G18"/>
    <mergeCell ref="E22:G22"/>
    <mergeCell ref="K15:L15"/>
    <mergeCell ref="K16:L16"/>
    <mergeCell ref="K17:L17"/>
    <mergeCell ref="K18:L18"/>
    <mergeCell ref="K22:L22"/>
    <mergeCell ref="K24:L24"/>
    <mergeCell ref="E24:G24"/>
    <mergeCell ref="H15:I15"/>
    <mergeCell ref="H16:I16"/>
    <mergeCell ref="H17:I17"/>
    <mergeCell ref="H18:I18"/>
    <mergeCell ref="K94:L94"/>
    <mergeCell ref="B94:D94"/>
    <mergeCell ref="E89:G89"/>
    <mergeCell ref="E90:G90"/>
    <mergeCell ref="E101:G101"/>
    <mergeCell ref="E102:G102"/>
    <mergeCell ref="E103:G103"/>
    <mergeCell ref="H100:I100"/>
    <mergeCell ref="H101:I101"/>
    <mergeCell ref="H102:I102"/>
    <mergeCell ref="H103:I103"/>
    <mergeCell ref="B99:L99"/>
    <mergeCell ref="B100:D100"/>
    <mergeCell ref="B101:D101"/>
    <mergeCell ref="B102:D102"/>
    <mergeCell ref="B103:D103"/>
    <mergeCell ref="E100:G100"/>
    <mergeCell ref="E91:G91"/>
    <mergeCell ref="E92:G92"/>
    <mergeCell ref="E93:G93"/>
    <mergeCell ref="E94:G94"/>
    <mergeCell ref="B13:L13"/>
    <mergeCell ref="B14:D14"/>
    <mergeCell ref="B25:D25"/>
    <mergeCell ref="E14:G14"/>
    <mergeCell ref="E25:G25"/>
    <mergeCell ref="H22:I22"/>
    <mergeCell ref="H24:I24"/>
    <mergeCell ref="K19:L19"/>
    <mergeCell ref="K20:L20"/>
    <mergeCell ref="K21:L21"/>
    <mergeCell ref="B15:D15"/>
    <mergeCell ref="B16:D16"/>
    <mergeCell ref="B17:D17"/>
    <mergeCell ref="B18:D18"/>
    <mergeCell ref="B22:D22"/>
    <mergeCell ref="B24:D24"/>
    <mergeCell ref="B88:L88"/>
    <mergeCell ref="B89:D89"/>
    <mergeCell ref="B90:D90"/>
    <mergeCell ref="B91:D91"/>
    <mergeCell ref="B92:D92"/>
    <mergeCell ref="B93:D93"/>
    <mergeCell ref="H89:I89"/>
    <mergeCell ref="H90:I90"/>
    <mergeCell ref="H91:I91"/>
    <mergeCell ref="H92:I92"/>
    <mergeCell ref="H93:I93"/>
    <mergeCell ref="K93:L93"/>
    <mergeCell ref="K82:L82"/>
    <mergeCell ref="K83:L83"/>
    <mergeCell ref="K84:L84"/>
    <mergeCell ref="K85:L85"/>
    <mergeCell ref="K86:L86"/>
    <mergeCell ref="K87:L87"/>
    <mergeCell ref="H82:I82"/>
    <mergeCell ref="H83:I83"/>
    <mergeCell ref="H84:I84"/>
    <mergeCell ref="H85:I85"/>
    <mergeCell ref="H86:I86"/>
    <mergeCell ref="H87:I87"/>
    <mergeCell ref="E82:G82"/>
    <mergeCell ref="E83:G83"/>
    <mergeCell ref="E84:G84"/>
    <mergeCell ref="E85:G85"/>
    <mergeCell ref="E86:G86"/>
    <mergeCell ref="E87:G87"/>
    <mergeCell ref="B82:D82"/>
    <mergeCell ref="B83:D83"/>
    <mergeCell ref="B84:D84"/>
    <mergeCell ref="B85:D85"/>
    <mergeCell ref="B86:D86"/>
    <mergeCell ref="B87:D87"/>
    <mergeCell ref="H79:I79"/>
    <mergeCell ref="H80:I80"/>
    <mergeCell ref="K73:L73"/>
    <mergeCell ref="K74:L74"/>
    <mergeCell ref="K75:L75"/>
    <mergeCell ref="K76:L76"/>
    <mergeCell ref="K77:L77"/>
    <mergeCell ref="K78:L78"/>
    <mergeCell ref="K79:L79"/>
    <mergeCell ref="K80:L80"/>
    <mergeCell ref="H73:I73"/>
    <mergeCell ref="H74:I74"/>
    <mergeCell ref="H75:I75"/>
    <mergeCell ref="H76:I76"/>
    <mergeCell ref="H77:I77"/>
    <mergeCell ref="H78:I78"/>
    <mergeCell ref="E74:G74"/>
    <mergeCell ref="E75:G75"/>
    <mergeCell ref="E76:G76"/>
    <mergeCell ref="E77:G77"/>
    <mergeCell ref="E78:G78"/>
    <mergeCell ref="E79:G79"/>
    <mergeCell ref="E80:G80"/>
    <mergeCell ref="B73:D73"/>
    <mergeCell ref="B74:D74"/>
    <mergeCell ref="B75:D75"/>
    <mergeCell ref="B76:D76"/>
    <mergeCell ref="B77:D77"/>
    <mergeCell ref="B78:D78"/>
    <mergeCell ref="B79:D79"/>
    <mergeCell ref="B72:L72"/>
    <mergeCell ref="B81:L81"/>
    <mergeCell ref="K66:L66"/>
    <mergeCell ref="K67:L67"/>
    <mergeCell ref="K68:L68"/>
    <mergeCell ref="K69:L69"/>
    <mergeCell ref="K70:L70"/>
    <mergeCell ref="K71:L71"/>
    <mergeCell ref="K60:L60"/>
    <mergeCell ref="K61:L61"/>
    <mergeCell ref="K62:L62"/>
    <mergeCell ref="K63:L63"/>
    <mergeCell ref="K64:L64"/>
    <mergeCell ref="K65:L65"/>
    <mergeCell ref="H61:I61"/>
    <mergeCell ref="B70:D70"/>
    <mergeCell ref="B71:D71"/>
    <mergeCell ref="B65:D65"/>
    <mergeCell ref="B66:D66"/>
    <mergeCell ref="B67:D67"/>
    <mergeCell ref="B68:D68"/>
    <mergeCell ref="B69:D69"/>
    <mergeCell ref="B80:D80"/>
    <mergeCell ref="E73:G73"/>
    <mergeCell ref="K55:L55"/>
    <mergeCell ref="K56:L56"/>
    <mergeCell ref="K57:L57"/>
    <mergeCell ref="K58:L58"/>
    <mergeCell ref="K59:L59"/>
    <mergeCell ref="K53:L53"/>
    <mergeCell ref="K51:L51"/>
    <mergeCell ref="K52:L52"/>
    <mergeCell ref="K50:L50"/>
    <mergeCell ref="K47:L47"/>
    <mergeCell ref="K48:L48"/>
    <mergeCell ref="K49:L49"/>
    <mergeCell ref="K44:L44"/>
    <mergeCell ref="K45:L45"/>
    <mergeCell ref="K46:L46"/>
    <mergeCell ref="K41:L41"/>
    <mergeCell ref="K42:L42"/>
    <mergeCell ref="K43:L43"/>
    <mergeCell ref="K40:L40"/>
    <mergeCell ref="K35:L35"/>
    <mergeCell ref="K36:L36"/>
    <mergeCell ref="K37:L37"/>
    <mergeCell ref="K33:L33"/>
    <mergeCell ref="K34:L34"/>
    <mergeCell ref="K30:L30"/>
    <mergeCell ref="K31:L31"/>
    <mergeCell ref="K32:L32"/>
    <mergeCell ref="H68:I68"/>
    <mergeCell ref="H69:I69"/>
    <mergeCell ref="H70:I70"/>
    <mergeCell ref="H71:I71"/>
    <mergeCell ref="K28:L28"/>
    <mergeCell ref="K29:L29"/>
    <mergeCell ref="H62:I62"/>
    <mergeCell ref="H63:I63"/>
    <mergeCell ref="H64:I64"/>
    <mergeCell ref="H65:I65"/>
    <mergeCell ref="H66:I66"/>
    <mergeCell ref="H67:I67"/>
    <mergeCell ref="H56:I56"/>
    <mergeCell ref="H57:I57"/>
    <mergeCell ref="H58:I58"/>
    <mergeCell ref="H59:I59"/>
    <mergeCell ref="H60:I60"/>
    <mergeCell ref="H55:I55"/>
    <mergeCell ref="H54:I54"/>
    <mergeCell ref="H52:I52"/>
    <mergeCell ref="H53:I53"/>
    <mergeCell ref="H50:I50"/>
    <mergeCell ref="K38:L38"/>
    <mergeCell ref="K39:L39"/>
    <mergeCell ref="H51:I51"/>
    <mergeCell ref="H48:I48"/>
    <mergeCell ref="H49:I49"/>
    <mergeCell ref="H45:I45"/>
    <mergeCell ref="H46:I46"/>
    <mergeCell ref="H47:I47"/>
    <mergeCell ref="H42:I42"/>
    <mergeCell ref="H43:I43"/>
    <mergeCell ref="H44:I44"/>
    <mergeCell ref="H39:I39"/>
    <mergeCell ref="H40:I40"/>
    <mergeCell ref="H41:I41"/>
    <mergeCell ref="H37:I37"/>
    <mergeCell ref="H38:I38"/>
    <mergeCell ref="H33:I33"/>
    <mergeCell ref="H34:I34"/>
    <mergeCell ref="H35:I35"/>
    <mergeCell ref="H31:I31"/>
    <mergeCell ref="H32:I32"/>
    <mergeCell ref="H36:I36"/>
    <mergeCell ref="E69:G69"/>
    <mergeCell ref="E70:G70"/>
    <mergeCell ref="E71:G71"/>
    <mergeCell ref="E65:G65"/>
    <mergeCell ref="E66:G66"/>
    <mergeCell ref="E67:G67"/>
    <mergeCell ref="E68:G68"/>
    <mergeCell ref="E54:G54"/>
    <mergeCell ref="E53:G53"/>
    <mergeCell ref="H28:I28"/>
    <mergeCell ref="H29:I29"/>
    <mergeCell ref="E63:G63"/>
    <mergeCell ref="E64:G64"/>
    <mergeCell ref="E57:G57"/>
    <mergeCell ref="E58:G58"/>
    <mergeCell ref="E59:G59"/>
    <mergeCell ref="E60:G60"/>
    <mergeCell ref="E61:G61"/>
    <mergeCell ref="E62:G62"/>
    <mergeCell ref="E55:G55"/>
    <mergeCell ref="E56:G56"/>
    <mergeCell ref="H30:I30"/>
    <mergeCell ref="E51:G51"/>
    <mergeCell ref="E52:G52"/>
    <mergeCell ref="E49:G49"/>
    <mergeCell ref="E50:G50"/>
    <mergeCell ref="E46:G46"/>
    <mergeCell ref="E47:G47"/>
    <mergeCell ref="E48:G48"/>
    <mergeCell ref="E43:G43"/>
    <mergeCell ref="E44:G44"/>
    <mergeCell ref="E45:G45"/>
    <mergeCell ref="E40:G40"/>
    <mergeCell ref="E41:G41"/>
    <mergeCell ref="E42:G42"/>
    <mergeCell ref="E37:G37"/>
    <mergeCell ref="E38:G38"/>
    <mergeCell ref="E39:G39"/>
    <mergeCell ref="E35:G35"/>
    <mergeCell ref="E36:G36"/>
    <mergeCell ref="E31:G31"/>
    <mergeCell ref="E32:G32"/>
    <mergeCell ref="E33:G33"/>
    <mergeCell ref="B54:D54"/>
    <mergeCell ref="B53:D53"/>
    <mergeCell ref="B51:D51"/>
    <mergeCell ref="B52:D52"/>
    <mergeCell ref="B49:D49"/>
    <mergeCell ref="B50:D50"/>
    <mergeCell ref="B46:D46"/>
    <mergeCell ref="B47:D47"/>
    <mergeCell ref="B48:D48"/>
    <mergeCell ref="B64:D64"/>
    <mergeCell ref="B58:D58"/>
    <mergeCell ref="B59:D59"/>
    <mergeCell ref="B60:D60"/>
    <mergeCell ref="B61:D61"/>
    <mergeCell ref="B62:D62"/>
    <mergeCell ref="B63:D63"/>
    <mergeCell ref="B55:D55"/>
    <mergeCell ref="B56:D56"/>
    <mergeCell ref="B57:D57"/>
    <mergeCell ref="B44:D44"/>
    <mergeCell ref="B45:D45"/>
    <mergeCell ref="B40:D40"/>
    <mergeCell ref="B41:D41"/>
    <mergeCell ref="B42:D42"/>
    <mergeCell ref="B37:D37"/>
    <mergeCell ref="B38:D38"/>
    <mergeCell ref="B39:D39"/>
    <mergeCell ref="B35:D35"/>
    <mergeCell ref="B36:D36"/>
    <mergeCell ref="B43:D43"/>
    <mergeCell ref="B31:D31"/>
    <mergeCell ref="B32:D32"/>
    <mergeCell ref="B33:D33"/>
    <mergeCell ref="B28:D28"/>
    <mergeCell ref="B29:D29"/>
    <mergeCell ref="B30:D30"/>
    <mergeCell ref="B34:D34"/>
    <mergeCell ref="B10:D12"/>
    <mergeCell ref="E10:G12"/>
    <mergeCell ref="E28:G28"/>
    <mergeCell ref="E29:G29"/>
    <mergeCell ref="E30:G30"/>
    <mergeCell ref="E34:G34"/>
    <mergeCell ref="B26:L26"/>
    <mergeCell ref="H14:I14"/>
    <mergeCell ref="B19:D19"/>
    <mergeCell ref="B20:D20"/>
    <mergeCell ref="B21:D21"/>
    <mergeCell ref="E19:G19"/>
    <mergeCell ref="E20:G20"/>
    <mergeCell ref="E21:G21"/>
    <mergeCell ref="H19:I19"/>
    <mergeCell ref="H20:I20"/>
    <mergeCell ref="H21:I21"/>
    <mergeCell ref="B27:D27"/>
    <mergeCell ref="E27:G27"/>
    <mergeCell ref="H27:I27"/>
    <mergeCell ref="K27:L27"/>
    <mergeCell ref="H10:I12"/>
    <mergeCell ref="J10:J12"/>
    <mergeCell ref="K10:L12"/>
    <mergeCell ref="B2:D2"/>
    <mergeCell ref="H2:L3"/>
    <mergeCell ref="B3:D3"/>
    <mergeCell ref="H4:L4"/>
    <mergeCell ref="H5:L5"/>
    <mergeCell ref="F6:L6"/>
    <mergeCell ref="B23:D23"/>
    <mergeCell ref="E23:G23"/>
    <mergeCell ref="H23:I23"/>
    <mergeCell ref="K23:L2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59"/>
  <sheetViews>
    <sheetView workbookViewId="0">
      <selection activeCell="R28" sqref="R28"/>
    </sheetView>
  </sheetViews>
  <sheetFormatPr defaultRowHeight="15"/>
  <cols>
    <col min="1" max="1" width="1" customWidth="1"/>
    <col min="2" max="2" width="16.7109375" bestFit="1" customWidth="1"/>
    <col min="3" max="4" width="10.42578125" customWidth="1"/>
    <col min="5" max="5" width="10.28515625" customWidth="1"/>
    <col min="6" max="7" width="10.140625" customWidth="1"/>
    <col min="8" max="9" width="10.5703125" customWidth="1"/>
    <col min="10" max="10" width="10" customWidth="1"/>
    <col min="11" max="11" width="9.85546875" customWidth="1"/>
    <col min="12" max="12" width="10.5703125" customWidth="1"/>
    <col min="13" max="13" width="0.7109375" customWidth="1"/>
    <col min="14" max="18" width="6.28515625" customWidth="1"/>
    <col min="19" max="19" width="6" customWidth="1"/>
    <col min="20" max="21" width="6.28515625" customWidth="1"/>
    <col min="22" max="32" width="8.85546875" customWidth="1"/>
    <col min="33" max="33" width="11.85546875" customWidth="1"/>
    <col min="34" max="37" width="8.85546875" customWidth="1"/>
    <col min="39" max="39" width="11.140625" bestFit="1" customWidth="1"/>
  </cols>
  <sheetData>
    <row r="1" spans="1:48" s="98" customFormat="1" ht="5.2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1"/>
      <c r="N1" s="97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48" s="98" customFormat="1" ht="15.75">
      <c r="A2" s="10"/>
      <c r="B2" s="800" t="s">
        <v>1332</v>
      </c>
      <c r="C2" s="801"/>
      <c r="D2" s="801"/>
      <c r="E2" s="86"/>
      <c r="F2" s="86"/>
      <c r="G2" s="86"/>
      <c r="H2" s="802" t="s">
        <v>1718</v>
      </c>
      <c r="I2" s="803"/>
      <c r="J2" s="803"/>
      <c r="K2" s="803"/>
      <c r="L2" s="804"/>
      <c r="M2" s="10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48" s="98" customFormat="1" ht="15.75">
      <c r="A3" s="12"/>
      <c r="B3" s="807" t="s">
        <v>1334</v>
      </c>
      <c r="C3" s="808"/>
      <c r="D3" s="808"/>
      <c r="E3" s="88"/>
      <c r="F3" s="88"/>
      <c r="G3" s="88"/>
      <c r="H3" s="805"/>
      <c r="I3" s="805"/>
      <c r="J3" s="805"/>
      <c r="K3" s="805"/>
      <c r="L3" s="806"/>
      <c r="M3" s="12"/>
      <c r="N3" s="9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48" s="98" customFormat="1" ht="15.75">
      <c r="A4" s="12"/>
      <c r="B4" s="87"/>
      <c r="C4" s="88"/>
      <c r="D4" s="88"/>
      <c r="E4" s="88"/>
      <c r="F4" s="88"/>
      <c r="G4" s="88"/>
      <c r="H4" s="809" t="s">
        <v>1333</v>
      </c>
      <c r="I4" s="809"/>
      <c r="J4" s="809"/>
      <c r="K4" s="809"/>
      <c r="L4" s="810"/>
      <c r="M4" s="12"/>
      <c r="N4" s="97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48" s="98" customFormat="1" ht="15.75">
      <c r="A5" s="19"/>
      <c r="B5" s="89"/>
      <c r="C5" s="90"/>
      <c r="D5" s="90"/>
      <c r="E5" s="90"/>
      <c r="F5" s="76"/>
      <c r="G5" s="77"/>
      <c r="H5" s="809"/>
      <c r="I5" s="809"/>
      <c r="J5" s="809"/>
      <c r="K5" s="809"/>
      <c r="L5" s="810"/>
      <c r="M5" s="19"/>
      <c r="N5" s="97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</row>
    <row r="6" spans="1:48" ht="15.75">
      <c r="A6" s="4"/>
      <c r="B6" s="89"/>
      <c r="C6" s="90"/>
      <c r="D6" s="90"/>
      <c r="E6" s="90"/>
      <c r="F6" s="809"/>
      <c r="G6" s="820"/>
      <c r="H6" s="820"/>
      <c r="I6" s="820"/>
      <c r="J6" s="820"/>
      <c r="K6" s="820"/>
      <c r="L6" s="821"/>
      <c r="M6" s="4"/>
      <c r="N6" s="97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48" ht="19.5" thickBo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9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48" ht="3.75" customHeight="1" thickBot="1">
      <c r="A8" s="1"/>
      <c r="B8" s="50"/>
      <c r="C8" s="72"/>
      <c r="D8" s="49"/>
      <c r="E8" s="2"/>
      <c r="F8" s="48"/>
      <c r="G8" s="3"/>
      <c r="H8" s="49"/>
      <c r="I8" s="50"/>
      <c r="J8" s="51"/>
      <c r="K8" s="49"/>
      <c r="L8" s="52"/>
      <c r="M8" s="1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</row>
    <row r="9" spans="1:48" ht="16.5" thickBot="1">
      <c r="A9" s="4"/>
      <c r="B9" s="811" t="s">
        <v>1444</v>
      </c>
      <c r="C9" s="812"/>
      <c r="D9" s="812"/>
      <c r="E9" s="812"/>
      <c r="F9" s="812"/>
      <c r="G9" s="812"/>
      <c r="H9" s="812"/>
      <c r="I9" s="812"/>
      <c r="J9" s="812"/>
      <c r="K9" s="812"/>
      <c r="L9" s="813"/>
      <c r="M9" s="4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ht="30" customHeight="1" thickBot="1">
      <c r="A10" s="4"/>
      <c r="B10" s="814" t="s">
        <v>1447</v>
      </c>
      <c r="C10" s="815"/>
      <c r="D10" s="815"/>
      <c r="E10" s="815"/>
      <c r="F10" s="815"/>
      <c r="G10" s="815"/>
      <c r="H10" s="815"/>
      <c r="I10" s="815"/>
      <c r="J10" s="815"/>
      <c r="K10" s="815"/>
      <c r="L10" s="816"/>
      <c r="M10" s="4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</row>
    <row r="11" spans="1:48" ht="15" customHeight="1" thickBot="1">
      <c r="A11" s="6"/>
      <c r="B11" s="1066" t="s">
        <v>1457</v>
      </c>
      <c r="C11" s="1067"/>
      <c r="D11" s="1067"/>
      <c r="E11" s="1067"/>
      <c r="F11" s="1067"/>
      <c r="G11" s="1067"/>
      <c r="H11" s="1067"/>
      <c r="I11" s="1067"/>
      <c r="J11" s="1067"/>
      <c r="K11" s="1067"/>
      <c r="L11" s="1068"/>
      <c r="M11" s="6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</row>
    <row r="12" spans="1:48" ht="15" customHeight="1" thickBot="1">
      <c r="A12" s="8"/>
      <c r="B12" s="1069" t="s">
        <v>0</v>
      </c>
      <c r="C12" s="1069" t="s">
        <v>1445</v>
      </c>
      <c r="D12" s="1069" t="s">
        <v>1446</v>
      </c>
      <c r="E12" s="1083" t="s">
        <v>1450</v>
      </c>
      <c r="F12" s="1073"/>
      <c r="G12" s="1073"/>
      <c r="H12" s="1073"/>
      <c r="I12" s="1073"/>
      <c r="J12" s="1073"/>
      <c r="K12" s="1073"/>
      <c r="L12" s="1074"/>
      <c r="M12" s="8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48" ht="15.75" customHeight="1" thickBot="1">
      <c r="A13" s="10"/>
      <c r="B13" s="1070"/>
      <c r="C13" s="1070"/>
      <c r="D13" s="1070"/>
      <c r="E13" s="1084" t="s">
        <v>1448</v>
      </c>
      <c r="F13" s="1075"/>
      <c r="G13" s="1075"/>
      <c r="H13" s="1075"/>
      <c r="I13" s="1075"/>
      <c r="J13" s="1075"/>
      <c r="K13" s="1075"/>
      <c r="L13" s="1076"/>
      <c r="M13" s="1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G13" s="101"/>
      <c r="AH13" s="101"/>
      <c r="AI13" s="101"/>
      <c r="AJ13" s="101"/>
      <c r="AK13" s="101"/>
      <c r="AL13" s="98"/>
      <c r="AM13" s="98"/>
      <c r="AN13" s="102"/>
      <c r="AO13" s="98"/>
      <c r="AP13" s="98"/>
    </row>
    <row r="14" spans="1:48" ht="16.5" customHeight="1" thickBot="1">
      <c r="A14" s="12"/>
      <c r="B14" s="1070"/>
      <c r="C14" s="1071"/>
      <c r="D14" s="1071"/>
      <c r="E14" s="567">
        <v>3</v>
      </c>
      <c r="F14" s="568">
        <v>6</v>
      </c>
      <c r="G14" s="569">
        <v>8</v>
      </c>
      <c r="H14" s="570">
        <v>9</v>
      </c>
      <c r="I14" s="570">
        <v>10</v>
      </c>
      <c r="J14" s="570">
        <v>11</v>
      </c>
      <c r="K14" s="571">
        <v>12</v>
      </c>
      <c r="L14" s="572">
        <v>13</v>
      </c>
      <c r="M14" s="12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G14" s="103"/>
      <c r="AH14" s="103"/>
      <c r="AI14" s="103"/>
      <c r="AJ14" s="103"/>
      <c r="AK14" s="103"/>
      <c r="AL14" s="98"/>
      <c r="AM14" s="98"/>
      <c r="AN14" s="102"/>
      <c r="AO14" s="98"/>
      <c r="AP14" s="98"/>
    </row>
    <row r="15" spans="1:48">
      <c r="A15" s="4"/>
      <c r="B15" s="550" t="s">
        <v>1342</v>
      </c>
      <c r="C15" s="551">
        <v>0.28000000000000003</v>
      </c>
      <c r="D15" s="552">
        <f>3*0.3*0.3*2.5</f>
        <v>0.67499999999999993</v>
      </c>
      <c r="E15" s="553" t="s">
        <v>1711</v>
      </c>
      <c r="F15" s="553" t="s">
        <v>1711</v>
      </c>
      <c r="G15" s="554"/>
      <c r="H15" s="554"/>
      <c r="I15" s="554"/>
      <c r="J15" s="554"/>
      <c r="K15" s="554"/>
      <c r="L15" s="555"/>
      <c r="M15" s="4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C15" s="93"/>
      <c r="AD15" s="94"/>
      <c r="AE15" s="94"/>
      <c r="AF15" s="94"/>
      <c r="AG15" s="103"/>
      <c r="AH15" s="103"/>
      <c r="AI15" s="103"/>
      <c r="AJ15" s="103"/>
      <c r="AK15" s="103"/>
      <c r="AL15" s="98"/>
      <c r="AM15" s="98"/>
      <c r="AN15" s="102"/>
      <c r="AO15" s="98"/>
      <c r="AP15" s="98"/>
    </row>
    <row r="16" spans="1:48" ht="15.75" customHeight="1">
      <c r="A16" s="10"/>
      <c r="B16" s="556" t="s">
        <v>1343</v>
      </c>
      <c r="C16" s="557">
        <v>0.372</v>
      </c>
      <c r="D16" s="558">
        <v>0.9</v>
      </c>
      <c r="E16" s="559" t="s">
        <v>1711</v>
      </c>
      <c r="F16" s="559" t="s">
        <v>1711</v>
      </c>
      <c r="G16" s="559" t="s">
        <v>1711</v>
      </c>
      <c r="H16" s="559"/>
      <c r="I16" s="559"/>
      <c r="J16" s="559"/>
      <c r="K16" s="559"/>
      <c r="L16" s="560"/>
      <c r="M16" s="1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D16" s="94"/>
      <c r="AE16" s="94"/>
      <c r="AF16" s="94"/>
      <c r="AG16" s="103"/>
      <c r="AH16" s="103"/>
      <c r="AI16" s="103"/>
      <c r="AJ16" s="103"/>
      <c r="AK16" s="103"/>
      <c r="AL16" s="98"/>
      <c r="AM16" s="98"/>
      <c r="AN16" s="102"/>
      <c r="AO16" s="98"/>
      <c r="AP16" s="98"/>
    </row>
    <row r="17" spans="1:42">
      <c r="A17" s="12"/>
      <c r="B17" s="556" t="s">
        <v>1345</v>
      </c>
      <c r="C17" s="557">
        <v>0.47299999999999998</v>
      </c>
      <c r="D17" s="558">
        <f>5*0.3*0.3*2.58</f>
        <v>1.1609999999999998</v>
      </c>
      <c r="E17" s="559" t="s">
        <v>1711</v>
      </c>
      <c r="F17" s="559" t="s">
        <v>1711</v>
      </c>
      <c r="G17" s="559" t="s">
        <v>1711</v>
      </c>
      <c r="H17" s="559"/>
      <c r="I17" s="559"/>
      <c r="J17" s="559"/>
      <c r="K17" s="559"/>
      <c r="L17" s="560"/>
      <c r="M17" s="12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D17" s="94"/>
      <c r="AE17" s="94"/>
      <c r="AF17" s="94"/>
      <c r="AG17" s="104"/>
      <c r="AH17" s="104"/>
      <c r="AI17" s="104"/>
      <c r="AJ17" s="104"/>
      <c r="AK17" s="104"/>
      <c r="AL17" s="98"/>
      <c r="AM17" s="102"/>
      <c r="AN17" s="102"/>
      <c r="AO17" s="102"/>
      <c r="AP17" s="102"/>
    </row>
    <row r="18" spans="1:42" ht="15.75" customHeight="1">
      <c r="A18" s="10"/>
      <c r="B18" s="556" t="s">
        <v>1347</v>
      </c>
      <c r="C18" s="557">
        <v>0.55200000000000005</v>
      </c>
      <c r="D18" s="558">
        <f>6*0.3*0.3*2.5</f>
        <v>1.3499999999999999</v>
      </c>
      <c r="E18" s="559" t="s">
        <v>1711</v>
      </c>
      <c r="F18" s="559" t="s">
        <v>1711</v>
      </c>
      <c r="G18" s="559" t="s">
        <v>1711</v>
      </c>
      <c r="H18" s="559"/>
      <c r="I18" s="559"/>
      <c r="J18" s="559"/>
      <c r="K18" s="559"/>
      <c r="L18" s="560"/>
      <c r="M18" s="1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D18" s="94"/>
      <c r="AE18" s="94"/>
      <c r="AF18" s="94"/>
      <c r="AG18" s="104"/>
      <c r="AH18" s="104"/>
      <c r="AI18" s="104"/>
      <c r="AJ18" s="104"/>
      <c r="AK18" s="104"/>
      <c r="AL18" s="98"/>
      <c r="AM18" s="102"/>
      <c r="AN18" s="102"/>
      <c r="AO18" s="102"/>
      <c r="AP18" s="102"/>
    </row>
    <row r="19" spans="1:42" ht="15" customHeight="1">
      <c r="A19" s="12"/>
      <c r="B19" s="556" t="s">
        <v>1349</v>
      </c>
      <c r="C19" s="557">
        <v>0.64</v>
      </c>
      <c r="D19" s="558">
        <f>7*0.3*0.3*2.5</f>
        <v>1.575</v>
      </c>
      <c r="E19" s="559"/>
      <c r="F19" s="559" t="s">
        <v>1711</v>
      </c>
      <c r="G19" s="559" t="s">
        <v>1711</v>
      </c>
      <c r="H19" s="559" t="s">
        <v>1711</v>
      </c>
      <c r="I19" s="559"/>
      <c r="J19" s="559"/>
      <c r="K19" s="559"/>
      <c r="L19" s="560"/>
      <c r="M19" s="12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D19" s="94"/>
      <c r="AE19" s="94"/>
      <c r="AF19" s="94"/>
      <c r="AG19" s="104"/>
      <c r="AH19" s="104"/>
      <c r="AI19" s="104"/>
      <c r="AJ19" s="104"/>
      <c r="AK19" s="104"/>
      <c r="AL19" s="98"/>
      <c r="AM19" s="102"/>
      <c r="AN19" s="102"/>
      <c r="AO19" s="102"/>
      <c r="AP19" s="102"/>
    </row>
    <row r="20" spans="1:42" ht="15.75" customHeight="1">
      <c r="A20" s="12"/>
      <c r="B20" s="556" t="s">
        <v>1351</v>
      </c>
      <c r="C20" s="557">
        <v>0.73199999999999998</v>
      </c>
      <c r="D20" s="558">
        <f>8*0.3*0.3*2.5</f>
        <v>1.7999999999999998</v>
      </c>
      <c r="E20" s="561"/>
      <c r="F20" s="559" t="s">
        <v>1711</v>
      </c>
      <c r="G20" s="559" t="s">
        <v>1711</v>
      </c>
      <c r="H20" s="559" t="s">
        <v>1711</v>
      </c>
      <c r="I20" s="559" t="s">
        <v>1711</v>
      </c>
      <c r="J20" s="559" t="s">
        <v>1711</v>
      </c>
      <c r="K20" s="559"/>
      <c r="L20" s="560"/>
      <c r="M20" s="12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D20" s="94"/>
      <c r="AE20" s="94"/>
      <c r="AF20" s="94"/>
      <c r="AG20" s="104"/>
      <c r="AH20" s="104"/>
      <c r="AI20" s="104"/>
      <c r="AJ20" s="104"/>
      <c r="AK20" s="104"/>
      <c r="AL20" s="98"/>
      <c r="AM20" s="102"/>
      <c r="AN20" s="102"/>
      <c r="AO20" s="102"/>
      <c r="AP20" s="102"/>
    </row>
    <row r="21" spans="1:42" ht="15" customHeight="1">
      <c r="A21" s="19"/>
      <c r="B21" s="556" t="s">
        <v>1353</v>
      </c>
      <c r="C21" s="557">
        <v>0.82</v>
      </c>
      <c r="D21" s="558">
        <v>2.0499999999999998</v>
      </c>
      <c r="E21" s="561"/>
      <c r="F21" s="559" t="s">
        <v>1711</v>
      </c>
      <c r="G21" s="559" t="s">
        <v>1711</v>
      </c>
      <c r="H21" s="559" t="s">
        <v>1711</v>
      </c>
      <c r="I21" s="559" t="s">
        <v>1711</v>
      </c>
      <c r="J21" s="559" t="s">
        <v>1711</v>
      </c>
      <c r="K21" s="559"/>
      <c r="L21" s="560"/>
      <c r="M21" s="19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D21" s="94"/>
      <c r="AE21" s="94"/>
      <c r="AF21" s="94"/>
      <c r="AG21" s="104"/>
      <c r="AH21" s="104"/>
      <c r="AI21" s="104"/>
      <c r="AJ21" s="104"/>
      <c r="AK21" s="104"/>
      <c r="AL21" s="98"/>
      <c r="AM21" s="102"/>
      <c r="AN21" s="102"/>
      <c r="AO21" s="102"/>
      <c r="AP21" s="102"/>
    </row>
    <row r="22" spans="1:42" ht="15" customHeight="1">
      <c r="A22" s="4"/>
      <c r="B22" s="556" t="s">
        <v>1355</v>
      </c>
      <c r="C22" s="557">
        <v>0.91200000000000003</v>
      </c>
      <c r="D22" s="558">
        <f>10*0.3*0.3*2.5</f>
        <v>2.25</v>
      </c>
      <c r="E22" s="561"/>
      <c r="F22" s="559" t="s">
        <v>1711</v>
      </c>
      <c r="G22" s="559" t="s">
        <v>1711</v>
      </c>
      <c r="H22" s="559" t="s">
        <v>1711</v>
      </c>
      <c r="I22" s="559" t="s">
        <v>1711</v>
      </c>
      <c r="J22" s="559" t="s">
        <v>1711</v>
      </c>
      <c r="K22" s="559" t="s">
        <v>1711</v>
      </c>
      <c r="L22" s="559" t="s">
        <v>1711</v>
      </c>
      <c r="M22" s="4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D22" s="94"/>
      <c r="AE22" s="94"/>
      <c r="AF22" s="94"/>
      <c r="AG22" s="104"/>
      <c r="AH22" s="104"/>
      <c r="AI22" s="104"/>
      <c r="AJ22" s="104"/>
      <c r="AK22" s="104"/>
      <c r="AL22" s="98"/>
      <c r="AM22" s="102"/>
      <c r="AN22" s="102"/>
      <c r="AO22" s="102"/>
      <c r="AP22" s="102"/>
    </row>
    <row r="23" spans="1:42" ht="15.75" customHeight="1">
      <c r="A23" s="19"/>
      <c r="B23" s="556" t="s">
        <v>1357</v>
      </c>
      <c r="C23" s="557">
        <v>1</v>
      </c>
      <c r="D23" s="558">
        <v>2.5</v>
      </c>
      <c r="E23" s="561"/>
      <c r="F23" s="559"/>
      <c r="G23" s="559" t="s">
        <v>1711</v>
      </c>
      <c r="H23" s="559" t="s">
        <v>1711</v>
      </c>
      <c r="I23" s="559" t="s">
        <v>1711</v>
      </c>
      <c r="J23" s="559" t="s">
        <v>1711</v>
      </c>
      <c r="K23" s="559" t="s">
        <v>1711</v>
      </c>
      <c r="L23" s="559" t="s">
        <v>1711</v>
      </c>
      <c r="M23" s="1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D23" s="94"/>
      <c r="AE23" s="94"/>
      <c r="AF23" s="94"/>
      <c r="AG23" s="104"/>
      <c r="AH23" s="104"/>
      <c r="AI23" s="104"/>
      <c r="AJ23" s="104"/>
      <c r="AK23" s="104"/>
      <c r="AL23" s="98"/>
      <c r="AM23" s="102"/>
      <c r="AN23" s="102"/>
      <c r="AO23" s="102"/>
      <c r="AP23" s="102"/>
    </row>
    <row r="24" spans="1:42" ht="15" customHeight="1" thickBot="1">
      <c r="A24" s="12"/>
      <c r="B24" s="562" t="s">
        <v>1359</v>
      </c>
      <c r="C24" s="563">
        <v>1.0920000000000001</v>
      </c>
      <c r="D24" s="564">
        <f>12*0.3*0.3*2.5</f>
        <v>2.6999999999999997</v>
      </c>
      <c r="E24" s="565"/>
      <c r="F24" s="566"/>
      <c r="G24" s="559" t="s">
        <v>1711</v>
      </c>
      <c r="H24" s="559" t="s">
        <v>1711</v>
      </c>
      <c r="I24" s="559" t="s">
        <v>1711</v>
      </c>
      <c r="J24" s="559" t="s">
        <v>1711</v>
      </c>
      <c r="K24" s="559" t="s">
        <v>1711</v>
      </c>
      <c r="L24" s="559" t="s">
        <v>1711</v>
      </c>
      <c r="M24" s="12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D24" s="94"/>
      <c r="AE24" s="94"/>
      <c r="AF24" s="94"/>
      <c r="AG24" s="104"/>
      <c r="AH24" s="104"/>
      <c r="AI24" s="104"/>
      <c r="AJ24" s="104"/>
      <c r="AK24" s="104"/>
      <c r="AL24" s="98"/>
      <c r="AM24" s="102"/>
      <c r="AN24" s="102"/>
      <c r="AO24" s="102"/>
      <c r="AP24" s="102"/>
    </row>
    <row r="25" spans="1:42" ht="15" customHeight="1" thickBot="1">
      <c r="A25" s="12"/>
      <c r="B25" s="1066" t="s">
        <v>1458</v>
      </c>
      <c r="C25" s="1067"/>
      <c r="D25" s="1067"/>
      <c r="E25" s="1067"/>
      <c r="F25" s="1067"/>
      <c r="G25" s="1067"/>
      <c r="H25" s="1067"/>
      <c r="I25" s="1067"/>
      <c r="J25" s="1067"/>
      <c r="K25" s="1067"/>
      <c r="L25" s="1068"/>
      <c r="M25" s="12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D25" s="94"/>
      <c r="AE25" s="94"/>
      <c r="AF25" s="94"/>
      <c r="AG25" s="104"/>
      <c r="AH25" s="104"/>
      <c r="AI25" s="104"/>
      <c r="AJ25" s="104"/>
      <c r="AK25" s="104"/>
      <c r="AL25" s="98"/>
      <c r="AM25" s="102"/>
      <c r="AN25" s="102"/>
      <c r="AO25" s="102"/>
      <c r="AP25" s="102"/>
    </row>
    <row r="26" spans="1:42" ht="15" customHeight="1" thickBot="1">
      <c r="A26" s="10"/>
      <c r="B26" s="1069" t="s">
        <v>0</v>
      </c>
      <c r="C26" s="1069" t="s">
        <v>1445</v>
      </c>
      <c r="D26" s="1069" t="s">
        <v>1446</v>
      </c>
      <c r="E26" s="1073" t="s">
        <v>1450</v>
      </c>
      <c r="F26" s="1073"/>
      <c r="G26" s="1073"/>
      <c r="H26" s="1073"/>
      <c r="I26" s="1073"/>
      <c r="J26" s="1073"/>
      <c r="K26" s="1073"/>
      <c r="L26" s="1074"/>
      <c r="M26" s="1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D26" s="94"/>
      <c r="AE26" s="94"/>
      <c r="AF26" s="94"/>
      <c r="AG26" s="104"/>
      <c r="AH26" s="104"/>
      <c r="AI26" s="104"/>
      <c r="AJ26" s="104"/>
      <c r="AK26" s="104"/>
      <c r="AL26" s="98"/>
      <c r="AM26" s="102"/>
      <c r="AN26" s="102"/>
      <c r="AO26" s="102"/>
      <c r="AP26" s="102"/>
    </row>
    <row r="27" spans="1:42" ht="15" customHeight="1" thickBot="1">
      <c r="A27" s="19"/>
      <c r="B27" s="1070"/>
      <c r="C27" s="1070"/>
      <c r="D27" s="1070"/>
      <c r="E27" s="1075" t="s">
        <v>1448</v>
      </c>
      <c r="F27" s="1075"/>
      <c r="G27" s="1075"/>
      <c r="H27" s="1075"/>
      <c r="I27" s="1075"/>
      <c r="J27" s="1075"/>
      <c r="K27" s="1075"/>
      <c r="L27" s="1076"/>
      <c r="M27" s="1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D27" s="94"/>
      <c r="AE27" s="94"/>
      <c r="AF27" s="94"/>
      <c r="AG27" s="104"/>
      <c r="AH27" s="104"/>
      <c r="AI27" s="104"/>
      <c r="AJ27" s="104"/>
      <c r="AK27" s="104"/>
      <c r="AL27" s="98"/>
      <c r="AM27" s="102"/>
      <c r="AN27" s="102"/>
      <c r="AO27" s="102"/>
      <c r="AP27" s="102"/>
    </row>
    <row r="28" spans="1:42" ht="15" customHeight="1" thickBot="1">
      <c r="A28" s="4"/>
      <c r="B28" s="1070"/>
      <c r="C28" s="1070"/>
      <c r="D28" s="1070"/>
      <c r="E28" s="573">
        <v>1</v>
      </c>
      <c r="F28" s="574">
        <v>2</v>
      </c>
      <c r="G28" s="574">
        <v>3</v>
      </c>
      <c r="H28" s="574">
        <v>4</v>
      </c>
      <c r="I28" s="574">
        <v>5</v>
      </c>
      <c r="J28" s="574">
        <v>6</v>
      </c>
      <c r="K28" s="575"/>
      <c r="L28" s="576"/>
      <c r="M28" s="4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D28" s="94"/>
      <c r="AE28" s="94"/>
      <c r="AF28" s="94"/>
      <c r="AG28" s="104"/>
      <c r="AH28" s="104"/>
      <c r="AI28" s="104"/>
      <c r="AJ28" s="104"/>
      <c r="AK28" s="104"/>
      <c r="AL28" s="98"/>
      <c r="AM28" s="102"/>
      <c r="AN28" s="102"/>
      <c r="AO28" s="102"/>
      <c r="AP28" s="102"/>
    </row>
    <row r="29" spans="1:42" ht="15" customHeight="1">
      <c r="A29" s="19"/>
      <c r="B29" s="611" t="s">
        <v>1712</v>
      </c>
      <c r="C29" s="654">
        <v>0.44800000000000001</v>
      </c>
      <c r="D29" s="552">
        <f>5*0.3*0.3*2.5</f>
        <v>1.125</v>
      </c>
      <c r="E29" s="613"/>
      <c r="F29" s="559" t="s">
        <v>1711</v>
      </c>
      <c r="G29" s="559" t="s">
        <v>1711</v>
      </c>
      <c r="H29" s="559" t="s">
        <v>1711</v>
      </c>
      <c r="I29" s="559" t="s">
        <v>1711</v>
      </c>
      <c r="J29" s="559" t="s">
        <v>1711</v>
      </c>
      <c r="K29" s="655"/>
      <c r="L29" s="656"/>
      <c r="M29" s="19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D29" s="94"/>
      <c r="AE29" s="94"/>
      <c r="AF29" s="94"/>
      <c r="AG29" s="104"/>
      <c r="AH29" s="104"/>
      <c r="AI29" s="104"/>
      <c r="AJ29" s="104"/>
      <c r="AK29" s="104"/>
      <c r="AL29" s="98"/>
      <c r="AM29" s="102"/>
      <c r="AN29" s="102"/>
      <c r="AO29" s="102"/>
      <c r="AP29" s="102"/>
    </row>
    <row r="30" spans="1:42" ht="15" customHeight="1">
      <c r="A30" s="19"/>
      <c r="B30" s="614" t="s">
        <v>1344</v>
      </c>
      <c r="C30" s="657">
        <v>0.54</v>
      </c>
      <c r="D30" s="558">
        <f>6*0.3*0.3*2.5</f>
        <v>1.3499999999999999</v>
      </c>
      <c r="E30" s="616"/>
      <c r="F30" s="559" t="s">
        <v>1711</v>
      </c>
      <c r="G30" s="559" t="s">
        <v>1711</v>
      </c>
      <c r="H30" s="559" t="s">
        <v>1711</v>
      </c>
      <c r="I30" s="559" t="s">
        <v>1711</v>
      </c>
      <c r="J30" s="559" t="s">
        <v>1711</v>
      </c>
      <c r="K30" s="658"/>
      <c r="L30" s="659"/>
      <c r="M30" s="19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D30" s="94"/>
      <c r="AE30" s="94"/>
      <c r="AF30" s="94"/>
      <c r="AG30" s="104"/>
      <c r="AH30" s="104"/>
      <c r="AI30" s="104"/>
      <c r="AJ30" s="104"/>
      <c r="AK30" s="104"/>
      <c r="AL30" s="98"/>
      <c r="AM30" s="102"/>
      <c r="AN30" s="102"/>
      <c r="AO30" s="102"/>
      <c r="AP30" s="102"/>
    </row>
    <row r="31" spans="1:42" ht="15" customHeight="1">
      <c r="A31" s="12"/>
      <c r="B31" s="614" t="s">
        <v>1346</v>
      </c>
      <c r="C31" s="657">
        <v>0.628</v>
      </c>
      <c r="D31" s="558">
        <f>7*0.3*0.3*2.5</f>
        <v>1.575</v>
      </c>
      <c r="E31" s="616"/>
      <c r="F31" s="559" t="s">
        <v>1711</v>
      </c>
      <c r="G31" s="559" t="s">
        <v>1711</v>
      </c>
      <c r="H31" s="559" t="s">
        <v>1711</v>
      </c>
      <c r="I31" s="559" t="s">
        <v>1711</v>
      </c>
      <c r="J31" s="559" t="s">
        <v>1711</v>
      </c>
      <c r="K31" s="658"/>
      <c r="L31" s="659"/>
      <c r="M31" s="1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D31" s="94"/>
      <c r="AE31" s="94"/>
      <c r="AF31" s="94"/>
      <c r="AG31" s="104"/>
      <c r="AH31" s="104"/>
      <c r="AI31" s="104"/>
      <c r="AJ31" s="104"/>
      <c r="AK31" s="104"/>
      <c r="AL31" s="98"/>
      <c r="AM31" s="102"/>
      <c r="AN31" s="102"/>
      <c r="AO31" s="102"/>
      <c r="AP31" s="102"/>
    </row>
    <row r="32" spans="1:42" ht="15" customHeight="1">
      <c r="A32" s="10"/>
      <c r="B32" s="614" t="s">
        <v>1348</v>
      </c>
      <c r="C32" s="657">
        <v>0.72</v>
      </c>
      <c r="D32" s="558">
        <f>8*0.3*0.3*2.5</f>
        <v>1.7999999999999998</v>
      </c>
      <c r="E32" s="616"/>
      <c r="F32" s="559" t="s">
        <v>1711</v>
      </c>
      <c r="G32" s="559" t="s">
        <v>1711</v>
      </c>
      <c r="H32" s="559" t="s">
        <v>1711</v>
      </c>
      <c r="I32" s="559" t="s">
        <v>1711</v>
      </c>
      <c r="J32" s="559" t="s">
        <v>1711</v>
      </c>
      <c r="K32" s="658"/>
      <c r="L32" s="659"/>
      <c r="M32" s="1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D32" s="94"/>
      <c r="AE32" s="94"/>
      <c r="AF32" s="94"/>
      <c r="AG32" s="104"/>
      <c r="AH32" s="104"/>
      <c r="AI32" s="104"/>
      <c r="AJ32" s="104"/>
      <c r="AK32" s="104"/>
      <c r="AL32" s="98"/>
      <c r="AM32" s="102"/>
      <c r="AN32" s="102"/>
      <c r="AO32" s="102"/>
      <c r="AP32" s="102"/>
    </row>
    <row r="33" spans="1:43" ht="15" customHeight="1">
      <c r="A33" s="10"/>
      <c r="B33" s="614" t="s">
        <v>1350</v>
      </c>
      <c r="C33" s="657">
        <v>0.80800000000000005</v>
      </c>
      <c r="D33" s="558">
        <f>9*0.3*0.3*2.5</f>
        <v>2.0249999999999999</v>
      </c>
      <c r="E33" s="616"/>
      <c r="F33" s="559" t="s">
        <v>1711</v>
      </c>
      <c r="G33" s="559" t="s">
        <v>1711</v>
      </c>
      <c r="H33" s="559" t="s">
        <v>1711</v>
      </c>
      <c r="I33" s="559" t="s">
        <v>1711</v>
      </c>
      <c r="J33" s="559" t="s">
        <v>1711</v>
      </c>
      <c r="K33" s="658"/>
      <c r="L33" s="659"/>
      <c r="M33" s="1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D33" s="94"/>
      <c r="AE33" s="94"/>
      <c r="AF33" s="94"/>
      <c r="AG33" s="104"/>
      <c r="AH33" s="104"/>
      <c r="AI33" s="104"/>
      <c r="AJ33" s="104"/>
      <c r="AK33" s="104"/>
      <c r="AL33" s="98"/>
      <c r="AM33" s="102"/>
      <c r="AN33" s="102"/>
      <c r="AO33" s="102"/>
      <c r="AP33" s="102"/>
    </row>
    <row r="34" spans="1:43" ht="15" customHeight="1">
      <c r="A34" s="10"/>
      <c r="B34" s="614" t="s">
        <v>1352</v>
      </c>
      <c r="C34" s="657">
        <v>0.9</v>
      </c>
      <c r="D34" s="558">
        <f>10*0.3*0.3*2.5</f>
        <v>2.25</v>
      </c>
      <c r="E34" s="616"/>
      <c r="F34" s="559" t="s">
        <v>1711</v>
      </c>
      <c r="G34" s="559" t="s">
        <v>1711</v>
      </c>
      <c r="H34" s="559" t="s">
        <v>1711</v>
      </c>
      <c r="I34" s="559" t="s">
        <v>1711</v>
      </c>
      <c r="J34" s="559" t="s">
        <v>1711</v>
      </c>
      <c r="K34" s="658"/>
      <c r="L34" s="659"/>
      <c r="M34" s="1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D34" s="94"/>
      <c r="AE34" s="94"/>
      <c r="AF34" s="94"/>
      <c r="AG34" s="104"/>
      <c r="AH34" s="104"/>
      <c r="AI34" s="104"/>
      <c r="AJ34" s="104"/>
      <c r="AK34" s="104"/>
      <c r="AL34" s="98"/>
      <c r="AM34" s="102"/>
      <c r="AN34" s="102"/>
      <c r="AO34" s="102"/>
      <c r="AP34" s="102"/>
    </row>
    <row r="35" spans="1:43" ht="15" customHeight="1">
      <c r="A35" s="4"/>
      <c r="B35" s="614" t="s">
        <v>1354</v>
      </c>
      <c r="C35" s="657">
        <v>0.98799999999999999</v>
      </c>
      <c r="D35" s="558">
        <f>11*0.3*0.3*2.5</f>
        <v>2.4749999999999996</v>
      </c>
      <c r="E35" s="616"/>
      <c r="F35" s="559"/>
      <c r="G35" s="559" t="s">
        <v>1711</v>
      </c>
      <c r="H35" s="559" t="s">
        <v>1711</v>
      </c>
      <c r="I35" s="559" t="s">
        <v>1711</v>
      </c>
      <c r="J35" s="559" t="s">
        <v>1711</v>
      </c>
      <c r="K35" s="658"/>
      <c r="L35" s="659"/>
      <c r="M35" s="4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D35" s="94"/>
      <c r="AE35" s="94"/>
      <c r="AF35" s="94"/>
      <c r="AG35" s="104"/>
      <c r="AH35" s="104"/>
      <c r="AI35" s="104"/>
      <c r="AJ35" s="104"/>
      <c r="AK35" s="104"/>
      <c r="AL35" s="98"/>
      <c r="AM35" s="102"/>
      <c r="AN35" s="102"/>
      <c r="AO35" s="102"/>
      <c r="AP35" s="102"/>
    </row>
    <row r="36" spans="1:43" ht="15" customHeight="1">
      <c r="A36" s="12"/>
      <c r="B36" s="614" t="s">
        <v>1356</v>
      </c>
      <c r="C36" s="657">
        <v>1.08</v>
      </c>
      <c r="D36" s="558">
        <f>12*0.3*0.3*2.5</f>
        <v>2.6999999999999997</v>
      </c>
      <c r="E36" s="616"/>
      <c r="F36" s="559"/>
      <c r="G36" s="559" t="s">
        <v>1711</v>
      </c>
      <c r="H36" s="559" t="s">
        <v>1711</v>
      </c>
      <c r="I36" s="559" t="s">
        <v>1711</v>
      </c>
      <c r="J36" s="559" t="s">
        <v>1711</v>
      </c>
      <c r="K36" s="658"/>
      <c r="L36" s="659"/>
      <c r="M36" s="12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D36" s="94"/>
      <c r="AE36" s="94"/>
      <c r="AF36" s="94"/>
      <c r="AG36" s="104"/>
      <c r="AH36" s="104"/>
      <c r="AI36" s="104"/>
      <c r="AJ36" s="104"/>
      <c r="AK36" s="104"/>
      <c r="AL36" s="98"/>
      <c r="AM36" s="102"/>
      <c r="AN36" s="102"/>
      <c r="AO36" s="102"/>
      <c r="AP36" s="102"/>
    </row>
    <row r="37" spans="1:43" ht="15" customHeight="1">
      <c r="A37" s="12"/>
      <c r="B37" s="614" t="s">
        <v>1358</v>
      </c>
      <c r="C37" s="657">
        <v>0.72</v>
      </c>
      <c r="D37" s="660">
        <f>8*0.3*0.3*2.5</f>
        <v>1.7999999999999998</v>
      </c>
      <c r="E37" s="616"/>
      <c r="F37" s="559" t="s">
        <v>1711</v>
      </c>
      <c r="G37" s="559" t="s">
        <v>1711</v>
      </c>
      <c r="H37" s="559" t="s">
        <v>1711</v>
      </c>
      <c r="I37" s="559" t="s">
        <v>1711</v>
      </c>
      <c r="J37" s="559" t="s">
        <v>1711</v>
      </c>
      <c r="K37" s="658"/>
      <c r="L37" s="659"/>
      <c r="M37" s="12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D37" s="94"/>
      <c r="AE37" s="94"/>
      <c r="AF37" s="94"/>
      <c r="AG37" s="104"/>
      <c r="AH37" s="104"/>
      <c r="AI37" s="104"/>
      <c r="AJ37" s="104"/>
      <c r="AK37" s="104"/>
      <c r="AL37" s="98"/>
      <c r="AM37" s="102"/>
      <c r="AN37" s="102"/>
      <c r="AO37" s="102"/>
      <c r="AP37" s="102"/>
    </row>
    <row r="38" spans="1:43" ht="15" customHeight="1" thickBot="1">
      <c r="A38" s="10"/>
      <c r="B38" s="661" t="s">
        <v>1360</v>
      </c>
      <c r="C38" s="662">
        <v>1.0880000000000001</v>
      </c>
      <c r="D38" s="663">
        <v>2.7</v>
      </c>
      <c r="E38" s="642"/>
      <c r="F38" s="664"/>
      <c r="G38" s="559" t="s">
        <v>1711</v>
      </c>
      <c r="H38" s="559" t="s">
        <v>1711</v>
      </c>
      <c r="I38" s="559" t="s">
        <v>1711</v>
      </c>
      <c r="J38" s="559" t="s">
        <v>1711</v>
      </c>
      <c r="K38" s="665"/>
      <c r="L38" s="666"/>
      <c r="M38" s="1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D38" s="94"/>
      <c r="AE38" s="94"/>
      <c r="AF38" s="94"/>
      <c r="AG38" s="104"/>
      <c r="AH38" s="104"/>
      <c r="AI38" s="104"/>
      <c r="AJ38" s="104"/>
      <c r="AK38" s="104"/>
      <c r="AL38" s="98"/>
      <c r="AM38" s="102"/>
      <c r="AN38" s="102"/>
      <c r="AO38" s="102"/>
      <c r="AP38" s="102"/>
    </row>
    <row r="39" spans="1:43" ht="27" customHeight="1" thickBot="1">
      <c r="A39" s="4"/>
      <c r="B39" s="1095" t="s">
        <v>1456</v>
      </c>
      <c r="C39" s="1096"/>
      <c r="D39" s="1097"/>
      <c r="E39" s="1098">
        <v>1918</v>
      </c>
      <c r="F39" s="1099"/>
      <c r="G39" s="1099"/>
      <c r="H39" s="1099"/>
      <c r="I39" s="1099"/>
      <c r="J39" s="1099"/>
      <c r="K39" s="1099"/>
      <c r="L39" s="1100"/>
      <c r="M39" s="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D39" s="94"/>
      <c r="AE39" s="94"/>
      <c r="AF39" s="94"/>
      <c r="AG39" s="104"/>
      <c r="AH39" s="104"/>
      <c r="AI39" s="104"/>
      <c r="AJ39" s="104"/>
      <c r="AK39" s="104"/>
      <c r="AL39" s="98"/>
      <c r="AM39" s="102"/>
      <c r="AN39" s="102"/>
      <c r="AO39" s="102"/>
      <c r="AP39" s="102"/>
    </row>
    <row r="40" spans="1:43" ht="15" customHeight="1" thickBot="1">
      <c r="A40" s="4"/>
      <c r="B40" s="1123" t="s">
        <v>1449</v>
      </c>
      <c r="C40" s="1124"/>
      <c r="D40" s="1124"/>
      <c r="E40" s="1124"/>
      <c r="F40" s="1124"/>
      <c r="G40" s="1124"/>
      <c r="H40" s="1124"/>
      <c r="I40" s="1124"/>
      <c r="J40" s="1124"/>
      <c r="K40" s="1124"/>
      <c r="L40" s="1125"/>
      <c r="M40" s="4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D40" s="94"/>
      <c r="AE40" s="94"/>
      <c r="AF40" s="94"/>
      <c r="AG40" s="104"/>
      <c r="AH40" s="104"/>
      <c r="AI40" s="104"/>
      <c r="AJ40" s="104"/>
      <c r="AK40" s="104"/>
      <c r="AL40" s="98"/>
      <c r="AM40" s="102"/>
      <c r="AN40" s="102"/>
      <c r="AO40" s="102"/>
      <c r="AP40" s="102"/>
    </row>
    <row r="41" spans="1:43" ht="15" customHeight="1" thickBot="1">
      <c r="A41" s="19"/>
      <c r="B41" s="1069" t="s">
        <v>0</v>
      </c>
      <c r="C41" s="1069" t="s">
        <v>1445</v>
      </c>
      <c r="D41" s="1069" t="s">
        <v>1446</v>
      </c>
      <c r="E41" s="1073" t="s">
        <v>1451</v>
      </c>
      <c r="F41" s="1073"/>
      <c r="G41" s="1073"/>
      <c r="H41" s="1073"/>
      <c r="I41" s="1073"/>
      <c r="J41" s="1073"/>
      <c r="K41" s="1073"/>
      <c r="L41" s="1074"/>
      <c r="M41" s="1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D41" s="94"/>
      <c r="AE41" s="94"/>
      <c r="AF41" s="94"/>
      <c r="AG41" s="104"/>
      <c r="AH41" s="104"/>
      <c r="AI41" s="104"/>
      <c r="AJ41" s="104"/>
      <c r="AK41" s="104"/>
      <c r="AL41" s="98"/>
      <c r="AM41" s="102"/>
      <c r="AN41" s="102"/>
      <c r="AO41" s="102"/>
      <c r="AP41" s="102"/>
    </row>
    <row r="42" spans="1:43" ht="15" customHeight="1" thickBot="1">
      <c r="A42" s="12"/>
      <c r="B42" s="1070"/>
      <c r="C42" s="1070"/>
      <c r="D42" s="1070"/>
      <c r="E42" s="1075" t="s">
        <v>1448</v>
      </c>
      <c r="F42" s="1075"/>
      <c r="G42" s="1075"/>
      <c r="H42" s="1075"/>
      <c r="I42" s="1075"/>
      <c r="J42" s="1075"/>
      <c r="K42" s="1106" t="s">
        <v>1455</v>
      </c>
      <c r="L42" s="1107"/>
      <c r="M42" s="12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D42" s="94"/>
      <c r="AE42" s="94"/>
      <c r="AF42" s="94"/>
      <c r="AG42" s="104"/>
      <c r="AH42" s="104"/>
      <c r="AI42" s="104"/>
      <c r="AJ42" s="104"/>
      <c r="AK42" s="104"/>
      <c r="AL42" s="98"/>
      <c r="AM42" s="102"/>
      <c r="AN42" s="102"/>
      <c r="AO42" s="102"/>
      <c r="AP42" s="102"/>
    </row>
    <row r="43" spans="1:43" ht="15" customHeight="1" thickBot="1">
      <c r="A43" s="19"/>
      <c r="B43" s="1070"/>
      <c r="C43" s="1071"/>
      <c r="D43" s="1071"/>
      <c r="E43" s="1075" t="s">
        <v>1452</v>
      </c>
      <c r="F43" s="1110"/>
      <c r="G43" s="1111" t="s">
        <v>1453</v>
      </c>
      <c r="H43" s="1110"/>
      <c r="I43" s="1111" t="s">
        <v>1454</v>
      </c>
      <c r="J43" s="1075"/>
      <c r="K43" s="1108"/>
      <c r="L43" s="1109"/>
      <c r="M43" s="19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D43" s="94"/>
      <c r="AE43" s="94"/>
      <c r="AF43" s="94"/>
      <c r="AG43" s="104"/>
      <c r="AH43" s="104"/>
      <c r="AI43" s="104"/>
      <c r="AJ43" s="104"/>
      <c r="AK43" s="104"/>
      <c r="AL43" s="98"/>
      <c r="AM43" s="102"/>
      <c r="AN43" s="102"/>
      <c r="AO43" s="102"/>
      <c r="AP43" s="102"/>
    </row>
    <row r="44" spans="1:43" ht="15" customHeight="1">
      <c r="A44" s="19"/>
      <c r="B44" s="645" t="s">
        <v>1442</v>
      </c>
      <c r="C44" s="646">
        <f>6*0.3*0.3</f>
        <v>0.53999999999999992</v>
      </c>
      <c r="D44" s="647">
        <f t="shared" ref="D44:D54" si="0">C44*2.5</f>
        <v>1.3499999999999999</v>
      </c>
      <c r="E44" s="1126" t="s">
        <v>1711</v>
      </c>
      <c r="F44" s="1127"/>
      <c r="G44" s="1127" t="s">
        <v>1711</v>
      </c>
      <c r="H44" s="1127"/>
      <c r="I44" s="1127" t="s">
        <v>1711</v>
      </c>
      <c r="J44" s="1128"/>
      <c r="K44" s="1104" t="s">
        <v>1443</v>
      </c>
      <c r="L44" s="1105"/>
      <c r="M44" s="1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D44" s="94"/>
      <c r="AE44" s="94"/>
      <c r="AF44" s="94"/>
      <c r="AG44" s="104"/>
      <c r="AH44" s="104"/>
      <c r="AI44" s="104"/>
      <c r="AJ44" s="104"/>
      <c r="AK44" s="104"/>
      <c r="AL44" s="98"/>
      <c r="AM44" s="102"/>
      <c r="AN44" s="102"/>
      <c r="AO44" s="102"/>
      <c r="AP44" s="102"/>
      <c r="AQ44" s="94"/>
    </row>
    <row r="45" spans="1:43" ht="15" customHeight="1">
      <c r="A45" s="12"/>
      <c r="B45" s="648" t="s">
        <v>1440</v>
      </c>
      <c r="C45" s="649">
        <f>7*0.3*0.3</f>
        <v>0.63</v>
      </c>
      <c r="D45" s="650">
        <f t="shared" si="0"/>
        <v>1.575</v>
      </c>
      <c r="E45" s="1101" t="s">
        <v>1711</v>
      </c>
      <c r="F45" s="1091"/>
      <c r="G45" s="1091" t="s">
        <v>1711</v>
      </c>
      <c r="H45" s="1091"/>
      <c r="I45" s="1091" t="s">
        <v>1711</v>
      </c>
      <c r="J45" s="1092"/>
      <c r="K45" s="1102" t="s">
        <v>1441</v>
      </c>
      <c r="L45" s="1103"/>
      <c r="M45" s="12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D45" s="94"/>
      <c r="AE45" s="94"/>
      <c r="AF45" s="94"/>
      <c r="AG45" s="104"/>
      <c r="AH45" s="104"/>
      <c r="AI45" s="104"/>
      <c r="AJ45" s="104"/>
      <c r="AK45" s="104"/>
      <c r="AL45" s="98"/>
      <c r="AM45" s="102"/>
      <c r="AN45" s="102"/>
      <c r="AO45" s="102"/>
      <c r="AP45" s="102"/>
      <c r="AQ45" s="94"/>
    </row>
    <row r="46" spans="1:43" ht="15" customHeight="1">
      <c r="A46" s="19"/>
      <c r="B46" s="648" t="s">
        <v>1438</v>
      </c>
      <c r="C46" s="649">
        <f>8*0.3*0.3</f>
        <v>0.72</v>
      </c>
      <c r="D46" s="650">
        <f t="shared" si="0"/>
        <v>1.7999999999999998</v>
      </c>
      <c r="E46" s="1101" t="s">
        <v>1711</v>
      </c>
      <c r="F46" s="1091"/>
      <c r="G46" s="1091" t="s">
        <v>1711</v>
      </c>
      <c r="H46" s="1091"/>
      <c r="I46" s="1091" t="s">
        <v>1711</v>
      </c>
      <c r="J46" s="1092"/>
      <c r="K46" s="1102" t="s">
        <v>1439</v>
      </c>
      <c r="L46" s="1103"/>
      <c r="M46" s="1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D46" s="94"/>
      <c r="AE46" s="94"/>
      <c r="AF46" s="94"/>
      <c r="AG46" s="104"/>
      <c r="AH46" s="104"/>
      <c r="AI46" s="104"/>
      <c r="AJ46" s="104"/>
      <c r="AK46" s="104"/>
      <c r="AL46" s="98"/>
      <c r="AM46" s="102"/>
      <c r="AN46" s="102"/>
      <c r="AO46" s="102"/>
      <c r="AP46" s="102"/>
      <c r="AQ46" s="94"/>
    </row>
    <row r="47" spans="1:43" ht="15" customHeight="1">
      <c r="A47" s="10"/>
      <c r="B47" s="648" t="s">
        <v>1436</v>
      </c>
      <c r="C47" s="649">
        <f>9*0.3*0.3</f>
        <v>0.80999999999999994</v>
      </c>
      <c r="D47" s="650">
        <f t="shared" si="0"/>
        <v>2.0249999999999999</v>
      </c>
      <c r="E47" s="1101" t="s">
        <v>1711</v>
      </c>
      <c r="F47" s="1091"/>
      <c r="G47" s="1091" t="s">
        <v>1711</v>
      </c>
      <c r="H47" s="1091"/>
      <c r="I47" s="1091" t="s">
        <v>1711</v>
      </c>
      <c r="J47" s="1092"/>
      <c r="K47" s="1102" t="s">
        <v>1437</v>
      </c>
      <c r="L47" s="1103"/>
      <c r="M47" s="1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D47" s="94"/>
      <c r="AE47" s="94"/>
      <c r="AF47" s="94"/>
      <c r="AG47" s="104"/>
      <c r="AH47" s="104"/>
      <c r="AI47" s="104"/>
      <c r="AJ47" s="104"/>
      <c r="AK47" s="104"/>
      <c r="AL47" s="98"/>
      <c r="AM47" s="102"/>
      <c r="AN47" s="102"/>
      <c r="AO47" s="102"/>
      <c r="AP47" s="102"/>
      <c r="AQ47" s="94"/>
    </row>
    <row r="48" spans="1:43" ht="15" customHeight="1">
      <c r="A48" s="4"/>
      <c r="B48" s="648" t="s">
        <v>1434</v>
      </c>
      <c r="C48" s="649">
        <f>10*0.3*0.3</f>
        <v>0.89999999999999991</v>
      </c>
      <c r="D48" s="650">
        <f t="shared" si="0"/>
        <v>2.25</v>
      </c>
      <c r="E48" s="1101" t="s">
        <v>1711</v>
      </c>
      <c r="F48" s="1091"/>
      <c r="G48" s="1091" t="s">
        <v>1711</v>
      </c>
      <c r="H48" s="1091"/>
      <c r="I48" s="1091" t="s">
        <v>1711</v>
      </c>
      <c r="J48" s="1092"/>
      <c r="K48" s="1102" t="s">
        <v>1435</v>
      </c>
      <c r="L48" s="1103"/>
      <c r="M48" s="4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D48" s="94"/>
      <c r="AE48" s="94"/>
      <c r="AF48" s="94"/>
      <c r="AG48" s="104"/>
      <c r="AH48" s="104"/>
      <c r="AI48" s="104"/>
      <c r="AJ48" s="104"/>
      <c r="AK48" s="104"/>
      <c r="AL48" s="98"/>
      <c r="AM48" s="102"/>
      <c r="AN48" s="102"/>
      <c r="AO48" s="102"/>
      <c r="AP48" s="102"/>
      <c r="AQ48" s="94"/>
    </row>
    <row r="49" spans="1:43" ht="15" customHeight="1">
      <c r="A49" s="19"/>
      <c r="B49" s="648" t="s">
        <v>1432</v>
      </c>
      <c r="C49" s="649">
        <f>11*0.3*0.3</f>
        <v>0.98999999999999988</v>
      </c>
      <c r="D49" s="650">
        <f t="shared" si="0"/>
        <v>2.4749999999999996</v>
      </c>
      <c r="E49" s="1101" t="s">
        <v>1711</v>
      </c>
      <c r="F49" s="1091"/>
      <c r="G49" s="1091" t="s">
        <v>1711</v>
      </c>
      <c r="H49" s="1091"/>
      <c r="I49" s="1091" t="s">
        <v>1711</v>
      </c>
      <c r="J49" s="1092"/>
      <c r="K49" s="1102" t="s">
        <v>1433</v>
      </c>
      <c r="L49" s="1103"/>
      <c r="M49" s="19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D49" s="94"/>
      <c r="AE49" s="94"/>
      <c r="AF49" s="94"/>
      <c r="AG49" s="104"/>
      <c r="AH49" s="104"/>
      <c r="AI49" s="104"/>
      <c r="AJ49" s="104"/>
      <c r="AK49" s="104"/>
      <c r="AL49" s="98"/>
      <c r="AM49" s="102"/>
      <c r="AN49" s="102"/>
      <c r="AO49" s="102"/>
      <c r="AP49" s="102"/>
      <c r="AQ49" s="94"/>
    </row>
    <row r="50" spans="1:43" ht="15" customHeight="1">
      <c r="A50" s="4"/>
      <c r="B50" s="648" t="s">
        <v>1430</v>
      </c>
      <c r="C50" s="649">
        <f>12*0.3*0.3</f>
        <v>1.0799999999999998</v>
      </c>
      <c r="D50" s="650">
        <f t="shared" si="0"/>
        <v>2.6999999999999997</v>
      </c>
      <c r="E50" s="1101" t="s">
        <v>1711</v>
      </c>
      <c r="F50" s="1091"/>
      <c r="G50" s="1091" t="s">
        <v>1711</v>
      </c>
      <c r="H50" s="1091"/>
      <c r="I50" s="1091" t="s">
        <v>1711</v>
      </c>
      <c r="J50" s="1092"/>
      <c r="K50" s="1102" t="s">
        <v>1431</v>
      </c>
      <c r="L50" s="1103"/>
      <c r="M50" s="4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D50" s="94"/>
      <c r="AE50" s="94"/>
      <c r="AF50" s="94"/>
      <c r="AG50" s="104"/>
      <c r="AH50" s="104"/>
      <c r="AI50" s="104"/>
      <c r="AJ50" s="104"/>
      <c r="AK50" s="104"/>
      <c r="AL50" s="98"/>
      <c r="AM50" s="102"/>
      <c r="AN50" s="102"/>
      <c r="AO50" s="102"/>
      <c r="AP50" s="102"/>
      <c r="AQ50" s="94"/>
    </row>
    <row r="51" spans="1:43" ht="15" customHeight="1">
      <c r="A51" s="10"/>
      <c r="B51" s="648" t="s">
        <v>1428</v>
      </c>
      <c r="C51" s="649">
        <f>13*0.3*0.3</f>
        <v>1.17</v>
      </c>
      <c r="D51" s="650">
        <f t="shared" si="0"/>
        <v>2.9249999999999998</v>
      </c>
      <c r="E51" s="1101" t="s">
        <v>1711</v>
      </c>
      <c r="F51" s="1091"/>
      <c r="G51" s="1091" t="s">
        <v>1711</v>
      </c>
      <c r="H51" s="1091"/>
      <c r="I51" s="1091" t="s">
        <v>1711</v>
      </c>
      <c r="J51" s="1092"/>
      <c r="K51" s="1102" t="s">
        <v>1429</v>
      </c>
      <c r="L51" s="1103"/>
      <c r="M51" s="1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D51" s="94"/>
      <c r="AE51" s="94"/>
      <c r="AF51" s="94"/>
      <c r="AG51" s="104"/>
      <c r="AH51" s="104"/>
      <c r="AI51" s="104"/>
      <c r="AJ51" s="104"/>
      <c r="AK51" s="104"/>
      <c r="AL51" s="98"/>
      <c r="AM51" s="102"/>
      <c r="AN51" s="102"/>
      <c r="AO51" s="102"/>
      <c r="AP51" s="102"/>
      <c r="AQ51" s="94"/>
    </row>
    <row r="52" spans="1:43" ht="15" customHeight="1">
      <c r="A52" s="12"/>
      <c r="B52" s="648" t="s">
        <v>1426</v>
      </c>
      <c r="C52" s="649">
        <f>0.3*0.3*14</f>
        <v>1.26</v>
      </c>
      <c r="D52" s="650">
        <f t="shared" si="0"/>
        <v>3.15</v>
      </c>
      <c r="E52" s="1101" t="s">
        <v>1711</v>
      </c>
      <c r="F52" s="1091"/>
      <c r="G52" s="1091" t="s">
        <v>1711</v>
      </c>
      <c r="H52" s="1091"/>
      <c r="I52" s="1091" t="s">
        <v>1711</v>
      </c>
      <c r="J52" s="1092"/>
      <c r="K52" s="1102" t="s">
        <v>1427</v>
      </c>
      <c r="L52" s="1103"/>
      <c r="M52" s="12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D52" s="94"/>
      <c r="AE52" s="94"/>
      <c r="AF52" s="94"/>
      <c r="AG52" s="104"/>
      <c r="AH52" s="104"/>
      <c r="AI52" s="104"/>
      <c r="AJ52" s="104"/>
      <c r="AK52" s="104"/>
      <c r="AL52" s="98"/>
      <c r="AM52" s="102"/>
      <c r="AN52" s="102"/>
      <c r="AO52" s="102"/>
      <c r="AP52" s="102"/>
      <c r="AQ52" s="94"/>
    </row>
    <row r="53" spans="1:43" ht="15" customHeight="1">
      <c r="A53" s="19"/>
      <c r="B53" s="648" t="s">
        <v>1424</v>
      </c>
      <c r="C53" s="649">
        <f>0.3*0.3*15</f>
        <v>1.3499999999999999</v>
      </c>
      <c r="D53" s="650">
        <f t="shared" si="0"/>
        <v>3.3749999999999996</v>
      </c>
      <c r="E53" s="1101" t="s">
        <v>1711</v>
      </c>
      <c r="F53" s="1091"/>
      <c r="G53" s="1091" t="s">
        <v>1711</v>
      </c>
      <c r="H53" s="1091"/>
      <c r="I53" s="1091" t="s">
        <v>1711</v>
      </c>
      <c r="J53" s="1092"/>
      <c r="K53" s="1102" t="s">
        <v>1425</v>
      </c>
      <c r="L53" s="1103"/>
      <c r="M53" s="19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D53" s="94"/>
      <c r="AE53" s="94"/>
      <c r="AF53" s="94"/>
      <c r="AG53" s="104"/>
      <c r="AH53" s="104"/>
      <c r="AI53" s="104"/>
      <c r="AJ53" s="104"/>
      <c r="AK53" s="104"/>
      <c r="AL53" s="98"/>
      <c r="AM53" s="102"/>
      <c r="AN53" s="102"/>
      <c r="AO53" s="102"/>
      <c r="AP53" s="102"/>
      <c r="AQ53" s="94"/>
    </row>
    <row r="54" spans="1:43" ht="15" customHeight="1" thickBot="1">
      <c r="A54" s="19"/>
      <c r="B54" s="651" t="s">
        <v>1422</v>
      </c>
      <c r="C54" s="652">
        <v>1.44</v>
      </c>
      <c r="D54" s="653">
        <f t="shared" si="0"/>
        <v>3.5999999999999996</v>
      </c>
      <c r="E54" s="1089"/>
      <c r="F54" s="1090"/>
      <c r="G54" s="1090"/>
      <c r="H54" s="1090"/>
      <c r="I54" s="1091" t="s">
        <v>1711</v>
      </c>
      <c r="J54" s="1092"/>
      <c r="K54" s="1093" t="s">
        <v>1423</v>
      </c>
      <c r="L54" s="1094"/>
      <c r="M54" s="19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D54" s="94"/>
      <c r="AE54" s="94"/>
      <c r="AF54" s="94"/>
      <c r="AG54" s="104"/>
      <c r="AH54" s="104"/>
      <c r="AI54" s="104"/>
      <c r="AJ54" s="104"/>
      <c r="AK54" s="104"/>
      <c r="AL54" s="98"/>
      <c r="AM54" s="102"/>
      <c r="AN54" s="102"/>
      <c r="AO54" s="102"/>
      <c r="AP54" s="102"/>
      <c r="AQ54" s="94"/>
    </row>
    <row r="55" spans="1:43" ht="15" customHeight="1" thickBot="1">
      <c r="A55" s="12"/>
      <c r="B55" s="1120" t="s">
        <v>1459</v>
      </c>
      <c r="C55" s="1121"/>
      <c r="D55" s="1121"/>
      <c r="E55" s="1121"/>
      <c r="F55" s="1121"/>
      <c r="G55" s="1121"/>
      <c r="H55" s="1121"/>
      <c r="I55" s="1121"/>
      <c r="J55" s="1121"/>
      <c r="K55" s="1121"/>
      <c r="L55" s="1122"/>
      <c r="M55" s="12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D55" s="94"/>
      <c r="AE55" s="94"/>
      <c r="AF55" s="94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4"/>
    </row>
    <row r="56" spans="1:43" ht="15" customHeight="1" thickBot="1">
      <c r="A56" s="10"/>
      <c r="B56" s="1069" t="s">
        <v>0</v>
      </c>
      <c r="C56" s="1069" t="s">
        <v>1445</v>
      </c>
      <c r="D56" s="1069" t="s">
        <v>1446</v>
      </c>
      <c r="E56" s="1073" t="s">
        <v>1450</v>
      </c>
      <c r="F56" s="1073"/>
      <c r="G56" s="1073"/>
      <c r="H56" s="1073"/>
      <c r="I56" s="1073"/>
      <c r="J56" s="1073"/>
      <c r="K56" s="1073"/>
      <c r="L56" s="1074"/>
      <c r="M56" s="1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D56" s="94"/>
      <c r="AE56" s="94"/>
      <c r="AF56" s="94"/>
      <c r="AG56" s="105"/>
      <c r="AH56" s="105"/>
      <c r="AI56" s="105"/>
      <c r="AJ56" s="105"/>
      <c r="AK56" s="105"/>
      <c r="AL56" s="98"/>
      <c r="AM56" s="98"/>
      <c r="AN56" s="98"/>
      <c r="AO56" s="98"/>
      <c r="AP56" s="98"/>
      <c r="AQ56" s="94"/>
    </row>
    <row r="57" spans="1:43" ht="15" customHeight="1" thickBot="1">
      <c r="A57" s="4"/>
      <c r="B57" s="1070"/>
      <c r="C57" s="1070"/>
      <c r="D57" s="1070"/>
      <c r="E57" s="1075" t="s">
        <v>1448</v>
      </c>
      <c r="F57" s="1075"/>
      <c r="G57" s="1075"/>
      <c r="H57" s="1075"/>
      <c r="I57" s="1075"/>
      <c r="J57" s="1075"/>
      <c r="K57" s="1075"/>
      <c r="L57" s="1076"/>
      <c r="M57" s="4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D57" s="94"/>
      <c r="AE57" s="94"/>
      <c r="AF57" s="94"/>
      <c r="AG57" s="106"/>
      <c r="AH57" s="106"/>
      <c r="AI57" s="106"/>
      <c r="AJ57" s="106"/>
      <c r="AK57" s="106"/>
      <c r="AL57" s="98"/>
      <c r="AM57" s="98"/>
      <c r="AN57" s="98"/>
      <c r="AO57" s="98"/>
      <c r="AP57" s="98"/>
      <c r="AQ57" s="94"/>
    </row>
    <row r="58" spans="1:43" ht="15" customHeight="1" thickBot="1">
      <c r="A58" s="12"/>
      <c r="B58" s="1070"/>
      <c r="C58" s="1070"/>
      <c r="D58" s="1070"/>
      <c r="E58" s="573">
        <v>3</v>
      </c>
      <c r="F58" s="574">
        <v>6</v>
      </c>
      <c r="G58" s="574">
        <v>8</v>
      </c>
      <c r="H58" s="574">
        <v>9</v>
      </c>
      <c r="I58" s="574">
        <v>10</v>
      </c>
      <c r="J58" s="574">
        <v>11</v>
      </c>
      <c r="K58" s="577">
        <v>12</v>
      </c>
      <c r="L58" s="578">
        <v>13</v>
      </c>
      <c r="M58" s="12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D58" s="94"/>
      <c r="AE58" s="94"/>
      <c r="AF58" s="94"/>
      <c r="AG58" s="107"/>
      <c r="AH58" s="107"/>
      <c r="AI58" s="107"/>
      <c r="AJ58" s="107"/>
      <c r="AK58" s="107"/>
      <c r="AL58" s="98"/>
      <c r="AM58" s="98"/>
      <c r="AN58" s="98"/>
      <c r="AO58" s="98"/>
      <c r="AP58" s="98"/>
      <c r="AQ58" s="94"/>
    </row>
    <row r="59" spans="1:43" ht="15" customHeight="1">
      <c r="A59" s="10"/>
      <c r="B59" s="611" t="s">
        <v>1361</v>
      </c>
      <c r="C59" s="612">
        <v>0.52</v>
      </c>
      <c r="D59" s="552">
        <f>4*0.35*0.35*2.5</f>
        <v>1.2249999999999999</v>
      </c>
      <c r="E59" s="559" t="s">
        <v>1711</v>
      </c>
      <c r="F59" s="553"/>
      <c r="G59" s="553"/>
      <c r="H59" s="553"/>
      <c r="I59" s="553"/>
      <c r="J59" s="553"/>
      <c r="K59" s="553"/>
      <c r="L59" s="624"/>
      <c r="M59" s="1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D59" s="94"/>
      <c r="AE59" s="94"/>
      <c r="AF59" s="94"/>
      <c r="AG59" s="107"/>
      <c r="AH59" s="107"/>
      <c r="AI59" s="107"/>
      <c r="AJ59" s="107"/>
      <c r="AK59" s="107"/>
      <c r="AL59" s="98"/>
      <c r="AM59" s="98"/>
      <c r="AN59" s="98"/>
      <c r="AO59" s="98"/>
      <c r="AP59" s="98"/>
      <c r="AQ59" s="94"/>
    </row>
    <row r="60" spans="1:43" ht="15" customHeight="1">
      <c r="A60" s="10"/>
      <c r="B60" s="614" t="s">
        <v>1362</v>
      </c>
      <c r="C60" s="615">
        <v>0.6</v>
      </c>
      <c r="D60" s="558">
        <f>5*0.35*0.35*2.5</f>
        <v>1.5312499999999998</v>
      </c>
      <c r="E60" s="559" t="s">
        <v>1711</v>
      </c>
      <c r="F60" s="559"/>
      <c r="G60" s="559"/>
      <c r="H60" s="559"/>
      <c r="I60" s="559"/>
      <c r="J60" s="559"/>
      <c r="K60" s="559"/>
      <c r="L60" s="560"/>
      <c r="M60" s="1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D60" s="94"/>
      <c r="AE60" s="94"/>
      <c r="AF60" s="94"/>
      <c r="AG60" s="107"/>
      <c r="AH60" s="107"/>
      <c r="AI60" s="107"/>
      <c r="AJ60" s="107"/>
      <c r="AK60" s="107"/>
      <c r="AL60" s="98"/>
      <c r="AM60" s="98"/>
      <c r="AN60" s="98"/>
      <c r="AO60" s="98"/>
      <c r="AP60" s="98"/>
      <c r="AQ60" s="94"/>
    </row>
    <row r="61" spans="1:43" ht="15" customHeight="1">
      <c r="A61" s="10"/>
      <c r="B61" s="614" t="s">
        <v>1364</v>
      </c>
      <c r="C61" s="615">
        <v>0.76</v>
      </c>
      <c r="D61" s="558">
        <f>6*0.35*0.35*2.5</f>
        <v>1.8374999999999997</v>
      </c>
      <c r="E61" s="559" t="s">
        <v>1711</v>
      </c>
      <c r="F61" s="559" t="s">
        <v>1711</v>
      </c>
      <c r="G61" s="559"/>
      <c r="H61" s="559"/>
      <c r="I61" s="559"/>
      <c r="J61" s="559"/>
      <c r="K61" s="559"/>
      <c r="L61" s="560"/>
      <c r="M61" s="1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D61" s="94"/>
      <c r="AE61" s="94"/>
      <c r="AF61" s="94"/>
      <c r="AG61" s="107"/>
      <c r="AH61" s="107"/>
      <c r="AI61" s="107"/>
      <c r="AJ61" s="107"/>
      <c r="AK61" s="107"/>
      <c r="AL61" s="98"/>
      <c r="AM61" s="98"/>
      <c r="AN61" s="98"/>
      <c r="AO61" s="98"/>
      <c r="AP61" s="98"/>
      <c r="AQ61" s="94"/>
    </row>
    <row r="62" spans="1:43" ht="15" customHeight="1">
      <c r="A62" s="4"/>
      <c r="B62" s="614" t="s">
        <v>1366</v>
      </c>
      <c r="C62" s="615">
        <v>0.88</v>
      </c>
      <c r="D62" s="558">
        <f>7*0.35*0.35*2.5</f>
        <v>2.1437499999999994</v>
      </c>
      <c r="E62" s="561"/>
      <c r="F62" s="559" t="s">
        <v>1711</v>
      </c>
      <c r="G62" s="559" t="s">
        <v>1711</v>
      </c>
      <c r="H62" s="559" t="s">
        <v>1711</v>
      </c>
      <c r="I62" s="559" t="s">
        <v>1711</v>
      </c>
      <c r="J62" s="559"/>
      <c r="K62" s="559"/>
      <c r="L62" s="560"/>
      <c r="M62" s="4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D62" s="94"/>
      <c r="AE62" s="94"/>
      <c r="AF62" s="94"/>
      <c r="AG62" s="107"/>
      <c r="AH62" s="107"/>
      <c r="AI62" s="107"/>
      <c r="AJ62" s="107"/>
      <c r="AK62" s="107"/>
      <c r="AL62" s="98"/>
      <c r="AM62" s="98"/>
      <c r="AN62" s="98"/>
      <c r="AO62" s="98"/>
      <c r="AP62" s="98"/>
      <c r="AQ62" s="94"/>
    </row>
    <row r="63" spans="1:43" ht="15" customHeight="1">
      <c r="A63" s="12"/>
      <c r="B63" s="614" t="s">
        <v>1368</v>
      </c>
      <c r="C63" s="615">
        <v>1</v>
      </c>
      <c r="D63" s="558">
        <f>8*0.35*0.35*2.5</f>
        <v>2.4499999999999997</v>
      </c>
      <c r="E63" s="561"/>
      <c r="F63" s="559" t="s">
        <v>1711</v>
      </c>
      <c r="G63" s="559" t="s">
        <v>1711</v>
      </c>
      <c r="H63" s="559" t="s">
        <v>1711</v>
      </c>
      <c r="I63" s="559" t="s">
        <v>1711</v>
      </c>
      <c r="J63" s="559" t="s">
        <v>1711</v>
      </c>
      <c r="K63" s="559"/>
      <c r="L63" s="560"/>
      <c r="M63" s="12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D63" s="94"/>
      <c r="AE63" s="94"/>
      <c r="AF63" s="94"/>
      <c r="AQ63" s="94"/>
    </row>
    <row r="64" spans="1:43" ht="15" customHeight="1">
      <c r="A64" s="12"/>
      <c r="B64" s="614" t="s">
        <v>1370</v>
      </c>
      <c r="C64" s="615">
        <v>1.1200000000000001</v>
      </c>
      <c r="D64" s="558">
        <f>9*0.35*0.35*2.5</f>
        <v>2.7562499999999996</v>
      </c>
      <c r="E64" s="561"/>
      <c r="F64" s="559" t="s">
        <v>1711</v>
      </c>
      <c r="G64" s="559" t="s">
        <v>1711</v>
      </c>
      <c r="H64" s="559" t="s">
        <v>1711</v>
      </c>
      <c r="I64" s="559" t="s">
        <v>1711</v>
      </c>
      <c r="J64" s="559" t="s">
        <v>1711</v>
      </c>
      <c r="K64" s="559" t="s">
        <v>1711</v>
      </c>
      <c r="L64" s="560"/>
      <c r="M64" s="12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D64" s="94"/>
      <c r="AE64" s="94"/>
      <c r="AF64" s="94"/>
      <c r="AQ64" s="94"/>
    </row>
    <row r="65" spans="1:43" ht="15" customHeight="1">
      <c r="A65" s="10"/>
      <c r="B65" s="614" t="s">
        <v>1372</v>
      </c>
      <c r="C65" s="615">
        <v>1.24</v>
      </c>
      <c r="D65" s="558">
        <f>10*0.35*0.35*2.5</f>
        <v>3.0624999999999996</v>
      </c>
      <c r="E65" s="561"/>
      <c r="F65" s="559" t="s">
        <v>1711</v>
      </c>
      <c r="G65" s="559" t="s">
        <v>1711</v>
      </c>
      <c r="H65" s="559" t="s">
        <v>1711</v>
      </c>
      <c r="I65" s="559" t="s">
        <v>1711</v>
      </c>
      <c r="J65" s="559" t="s">
        <v>1711</v>
      </c>
      <c r="K65" s="559" t="s">
        <v>1711</v>
      </c>
      <c r="L65" s="559" t="s">
        <v>1711</v>
      </c>
      <c r="M65" s="1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D65" s="94"/>
      <c r="AE65" s="94"/>
      <c r="AF65" s="94"/>
      <c r="AQ65" s="94"/>
    </row>
    <row r="66" spans="1:43" ht="15" customHeight="1">
      <c r="A66" s="4"/>
      <c r="B66" s="614" t="s">
        <v>1374</v>
      </c>
      <c r="C66" s="615">
        <v>1.3720000000000001</v>
      </c>
      <c r="D66" s="558">
        <f>11*0.35*0.35*2.5</f>
        <v>3.3687499999999995</v>
      </c>
      <c r="E66" s="561"/>
      <c r="F66" s="559"/>
      <c r="G66" s="559" t="s">
        <v>1711</v>
      </c>
      <c r="H66" s="559" t="s">
        <v>1711</v>
      </c>
      <c r="I66" s="559" t="s">
        <v>1711</v>
      </c>
      <c r="J66" s="559" t="s">
        <v>1711</v>
      </c>
      <c r="K66" s="559" t="s">
        <v>1711</v>
      </c>
      <c r="L66" s="559" t="s">
        <v>1711</v>
      </c>
      <c r="M66" s="4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D66" s="94"/>
      <c r="AE66" s="94"/>
      <c r="AF66" s="94"/>
      <c r="AQ66" s="94"/>
    </row>
    <row r="67" spans="1:43" ht="15" customHeight="1">
      <c r="A67" s="4"/>
      <c r="B67" s="614" t="s">
        <v>1376</v>
      </c>
      <c r="C67" s="615">
        <v>1.5</v>
      </c>
      <c r="D67" s="558">
        <f>12*0.35*0.35*2.5</f>
        <v>3.6749999999999994</v>
      </c>
      <c r="E67" s="561"/>
      <c r="F67" s="559"/>
      <c r="G67" s="559" t="s">
        <v>1711</v>
      </c>
      <c r="H67" s="559" t="s">
        <v>1711</v>
      </c>
      <c r="I67" s="559" t="s">
        <v>1711</v>
      </c>
      <c r="J67" s="559" t="s">
        <v>1711</v>
      </c>
      <c r="K67" s="559" t="s">
        <v>1711</v>
      </c>
      <c r="L67" s="559" t="s">
        <v>1711</v>
      </c>
      <c r="M67" s="4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D67" s="94"/>
      <c r="AE67" s="94"/>
      <c r="AF67" s="94"/>
      <c r="AQ67" s="94"/>
    </row>
    <row r="68" spans="1:43" ht="15" customHeight="1">
      <c r="A68" s="19"/>
      <c r="B68" s="614" t="s">
        <v>1378</v>
      </c>
      <c r="C68" s="615">
        <v>1.62</v>
      </c>
      <c r="D68" s="558">
        <f>13*0.35*0.35*2.5</f>
        <v>3.9812499999999993</v>
      </c>
      <c r="E68" s="561"/>
      <c r="F68" s="559"/>
      <c r="G68" s="559" t="s">
        <v>1711</v>
      </c>
      <c r="H68" s="559" t="s">
        <v>1711</v>
      </c>
      <c r="I68" s="559" t="s">
        <v>1711</v>
      </c>
      <c r="J68" s="559" t="s">
        <v>1711</v>
      </c>
      <c r="K68" s="559" t="s">
        <v>1711</v>
      </c>
      <c r="L68" s="559" t="s">
        <v>1711</v>
      </c>
      <c r="M68" s="19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D68" s="94"/>
      <c r="AE68" s="94"/>
      <c r="AF68" s="94"/>
      <c r="AQ68" s="94"/>
    </row>
    <row r="69" spans="1:43" ht="15" customHeight="1">
      <c r="A69" s="12"/>
      <c r="B69" s="614" t="s">
        <v>1380</v>
      </c>
      <c r="C69" s="615">
        <v>1.73</v>
      </c>
      <c r="D69" s="558">
        <f>14*0.35*0.35*2.5</f>
        <v>4.2874999999999988</v>
      </c>
      <c r="E69" s="561"/>
      <c r="F69" s="559"/>
      <c r="G69" s="559"/>
      <c r="H69" s="559" t="s">
        <v>1711</v>
      </c>
      <c r="I69" s="559" t="s">
        <v>1711</v>
      </c>
      <c r="J69" s="559" t="s">
        <v>1711</v>
      </c>
      <c r="K69" s="559" t="s">
        <v>1711</v>
      </c>
      <c r="L69" s="559" t="s">
        <v>1711</v>
      </c>
      <c r="M69" s="12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D69" s="94"/>
      <c r="AE69" s="94"/>
      <c r="AF69" s="94"/>
      <c r="AQ69" s="94"/>
    </row>
    <row r="70" spans="1:43" ht="15" customHeight="1">
      <c r="A70" s="19"/>
      <c r="B70" s="614" t="s">
        <v>1382</v>
      </c>
      <c r="C70" s="615">
        <v>1.837</v>
      </c>
      <c r="D70" s="558">
        <f>15*0.35*0.35*2.5</f>
        <v>4.59375</v>
      </c>
      <c r="E70" s="561"/>
      <c r="F70" s="559"/>
      <c r="G70" s="559"/>
      <c r="H70" s="559"/>
      <c r="I70" s="559" t="s">
        <v>1711</v>
      </c>
      <c r="J70" s="559" t="s">
        <v>1711</v>
      </c>
      <c r="K70" s="559" t="s">
        <v>1711</v>
      </c>
      <c r="L70" s="559" t="s">
        <v>1711</v>
      </c>
      <c r="M70" s="19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D70" s="94"/>
      <c r="AE70" s="94"/>
      <c r="AF70" s="94"/>
      <c r="AQ70" s="94"/>
    </row>
    <row r="71" spans="1:43" ht="15" customHeight="1" thickBot="1">
      <c r="A71" s="19"/>
      <c r="B71" s="617" t="s">
        <v>1384</v>
      </c>
      <c r="C71" s="618">
        <v>1.96</v>
      </c>
      <c r="D71" s="564">
        <f>16*0.35*0.35*2.5</f>
        <v>4.8999999999999995</v>
      </c>
      <c r="E71" s="565"/>
      <c r="F71" s="566"/>
      <c r="G71" s="566"/>
      <c r="H71" s="566"/>
      <c r="I71" s="559" t="s">
        <v>1711</v>
      </c>
      <c r="J71" s="559" t="s">
        <v>1711</v>
      </c>
      <c r="K71" s="559" t="s">
        <v>1711</v>
      </c>
      <c r="L71" s="559" t="s">
        <v>1711</v>
      </c>
      <c r="M71" s="19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D71" s="94"/>
      <c r="AE71" s="94"/>
      <c r="AF71" s="94"/>
      <c r="AQ71" s="94"/>
    </row>
    <row r="72" spans="1:43" ht="15" customHeight="1" thickBot="1">
      <c r="A72" s="12"/>
      <c r="B72" s="1066" t="s">
        <v>1460</v>
      </c>
      <c r="C72" s="1067"/>
      <c r="D72" s="1067"/>
      <c r="E72" s="1067"/>
      <c r="F72" s="1067"/>
      <c r="G72" s="1067"/>
      <c r="H72" s="1067"/>
      <c r="I72" s="1067"/>
      <c r="J72" s="1067"/>
      <c r="K72" s="1067"/>
      <c r="L72" s="1068"/>
      <c r="M72" s="12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D72" s="94"/>
      <c r="AE72" s="94"/>
      <c r="AF72" s="94"/>
      <c r="AQ72" s="94"/>
    </row>
    <row r="73" spans="1:43" ht="15" customHeight="1" thickBot="1">
      <c r="A73" s="19"/>
      <c r="B73" s="1069" t="s">
        <v>0</v>
      </c>
      <c r="C73" s="1069" t="s">
        <v>1445</v>
      </c>
      <c r="D73" s="1069" t="s">
        <v>1446</v>
      </c>
      <c r="E73" s="1073" t="s">
        <v>1450</v>
      </c>
      <c r="F73" s="1073"/>
      <c r="G73" s="1073"/>
      <c r="H73" s="1073"/>
      <c r="I73" s="1073"/>
      <c r="J73" s="1073"/>
      <c r="K73" s="1073"/>
      <c r="L73" s="1074"/>
      <c r="M73" s="19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D73" s="94"/>
      <c r="AE73" s="94"/>
      <c r="AF73" s="94"/>
      <c r="AQ73" s="94"/>
    </row>
    <row r="74" spans="1:43" ht="15" customHeight="1" thickBot="1">
      <c r="A74" s="10"/>
      <c r="B74" s="1070"/>
      <c r="C74" s="1070"/>
      <c r="D74" s="1070"/>
      <c r="E74" s="1075" t="s">
        <v>1448</v>
      </c>
      <c r="F74" s="1075"/>
      <c r="G74" s="1075"/>
      <c r="H74" s="1075"/>
      <c r="I74" s="1075"/>
      <c r="J74" s="1075"/>
      <c r="K74" s="1075"/>
      <c r="L74" s="1076"/>
      <c r="M74" s="1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D74" s="94"/>
      <c r="AE74" s="94"/>
      <c r="AF74" s="94"/>
      <c r="AQ74" s="94"/>
    </row>
    <row r="75" spans="1:43" ht="15" customHeight="1" thickBot="1">
      <c r="A75" s="4"/>
      <c r="B75" s="1070"/>
      <c r="C75" s="1070"/>
      <c r="D75" s="1088"/>
      <c r="E75" s="579">
        <v>1</v>
      </c>
      <c r="F75" s="580">
        <v>2</v>
      </c>
      <c r="G75" s="581">
        <v>3</v>
      </c>
      <c r="H75" s="581">
        <v>4</v>
      </c>
      <c r="I75" s="581">
        <v>5</v>
      </c>
      <c r="J75" s="581">
        <v>6</v>
      </c>
      <c r="K75" s="582"/>
      <c r="L75" s="579"/>
      <c r="M75" s="4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D75" s="94"/>
      <c r="AE75" s="94"/>
      <c r="AF75" s="94"/>
      <c r="AQ75" s="94"/>
    </row>
    <row r="76" spans="1:43" ht="15" customHeight="1">
      <c r="A76" s="10"/>
      <c r="B76" s="611" t="s">
        <v>1713</v>
      </c>
      <c r="C76" s="612">
        <v>0.74</v>
      </c>
      <c r="D76" s="552">
        <f>4*0.35*0.35*2.5</f>
        <v>1.2249999999999999</v>
      </c>
      <c r="E76" s="613"/>
      <c r="F76" s="559" t="s">
        <v>1711</v>
      </c>
      <c r="G76" s="559" t="s">
        <v>1711</v>
      </c>
      <c r="H76" s="559" t="s">
        <v>1711</v>
      </c>
      <c r="I76" s="559" t="s">
        <v>1711</v>
      </c>
      <c r="J76" s="559" t="s">
        <v>1711</v>
      </c>
      <c r="K76" s="554"/>
      <c r="L76" s="555"/>
      <c r="M76" s="1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D76" s="94"/>
      <c r="AE76" s="94"/>
      <c r="AF76" s="94"/>
      <c r="AQ76" s="94"/>
    </row>
    <row r="77" spans="1:43" ht="15" customHeight="1">
      <c r="A77" s="10"/>
      <c r="B77" s="614" t="s">
        <v>1363</v>
      </c>
      <c r="C77" s="615">
        <v>0.86</v>
      </c>
      <c r="D77" s="558">
        <f>5*0.35*0.35*2.5</f>
        <v>1.5312499999999998</v>
      </c>
      <c r="E77" s="616"/>
      <c r="F77" s="559" t="s">
        <v>1711</v>
      </c>
      <c r="G77" s="559" t="s">
        <v>1711</v>
      </c>
      <c r="H77" s="559" t="s">
        <v>1711</v>
      </c>
      <c r="I77" s="559" t="s">
        <v>1711</v>
      </c>
      <c r="J77" s="559" t="s">
        <v>1711</v>
      </c>
      <c r="K77" s="559"/>
      <c r="L77" s="560"/>
      <c r="M77" s="1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D77" s="94"/>
      <c r="AE77" s="94"/>
      <c r="AF77" s="94"/>
      <c r="AQ77" s="94"/>
    </row>
    <row r="78" spans="1:43" ht="15" customHeight="1">
      <c r="A78" s="10"/>
      <c r="B78" s="614" t="s">
        <v>1365</v>
      </c>
      <c r="C78" s="615">
        <v>0.98</v>
      </c>
      <c r="D78" s="558">
        <f>6*0.35*0.35*2.5</f>
        <v>1.8374999999999997</v>
      </c>
      <c r="E78" s="616"/>
      <c r="F78" s="559" t="s">
        <v>1711</v>
      </c>
      <c r="G78" s="559" t="s">
        <v>1711</v>
      </c>
      <c r="H78" s="559" t="s">
        <v>1711</v>
      </c>
      <c r="I78" s="559" t="s">
        <v>1711</v>
      </c>
      <c r="J78" s="559" t="s">
        <v>1711</v>
      </c>
      <c r="K78" s="559"/>
      <c r="L78" s="560"/>
      <c r="M78" s="1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D78" s="94"/>
      <c r="AE78" s="94"/>
      <c r="AF78" s="94"/>
      <c r="AQ78" s="94"/>
    </row>
    <row r="79" spans="1:43" ht="15" customHeight="1">
      <c r="A79" s="4"/>
      <c r="B79" s="614" t="s">
        <v>1367</v>
      </c>
      <c r="C79" s="615">
        <v>1.1000000000000001</v>
      </c>
      <c r="D79" s="558">
        <f>7*0.35*0.35*2.5</f>
        <v>2.1437499999999994</v>
      </c>
      <c r="E79" s="616"/>
      <c r="F79" s="559" t="s">
        <v>1711</v>
      </c>
      <c r="G79" s="559" t="s">
        <v>1711</v>
      </c>
      <c r="H79" s="559" t="s">
        <v>1711</v>
      </c>
      <c r="I79" s="559" t="s">
        <v>1711</v>
      </c>
      <c r="J79" s="559" t="s">
        <v>1711</v>
      </c>
      <c r="K79" s="559"/>
      <c r="L79" s="560"/>
      <c r="M79" s="4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D79" s="94"/>
      <c r="AE79" s="94"/>
      <c r="AF79" s="94"/>
      <c r="AQ79" s="94"/>
    </row>
    <row r="80" spans="1:43" ht="15" customHeight="1">
      <c r="A80" s="12"/>
      <c r="B80" s="614" t="s">
        <v>1369</v>
      </c>
      <c r="C80" s="615">
        <v>1.2250000000000001</v>
      </c>
      <c r="D80" s="558">
        <f>8*0.35*0.35*2.5</f>
        <v>2.4499999999999997</v>
      </c>
      <c r="E80" s="616"/>
      <c r="F80" s="559" t="s">
        <v>1711</v>
      </c>
      <c r="G80" s="559" t="s">
        <v>1711</v>
      </c>
      <c r="H80" s="559" t="s">
        <v>1711</v>
      </c>
      <c r="I80" s="559" t="s">
        <v>1711</v>
      </c>
      <c r="J80" s="559" t="s">
        <v>1711</v>
      </c>
      <c r="K80" s="559"/>
      <c r="L80" s="560"/>
      <c r="M80" s="12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D80" s="94"/>
      <c r="AE80" s="94"/>
      <c r="AF80" s="94"/>
      <c r="AQ80" s="94"/>
    </row>
    <row r="81" spans="1:43" ht="15" customHeight="1">
      <c r="A81" s="12"/>
      <c r="B81" s="614" t="s">
        <v>1371</v>
      </c>
      <c r="C81" s="615">
        <v>1.35</v>
      </c>
      <c r="D81" s="558">
        <f>9*0.35*0.35*2.5</f>
        <v>2.7562499999999996</v>
      </c>
      <c r="E81" s="616"/>
      <c r="F81" s="559" t="s">
        <v>1711</v>
      </c>
      <c r="G81" s="559" t="s">
        <v>1711</v>
      </c>
      <c r="H81" s="559" t="s">
        <v>1711</v>
      </c>
      <c r="I81" s="559" t="s">
        <v>1711</v>
      </c>
      <c r="J81" s="559" t="s">
        <v>1711</v>
      </c>
      <c r="K81" s="559"/>
      <c r="L81" s="560"/>
      <c r="M81" s="12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D81" s="94"/>
      <c r="AE81" s="94"/>
      <c r="AF81" s="94"/>
      <c r="AQ81" s="94"/>
    </row>
    <row r="82" spans="1:43" ht="15" customHeight="1">
      <c r="A82" s="10"/>
      <c r="B82" s="614" t="s">
        <v>1373</v>
      </c>
      <c r="C82" s="615">
        <v>1.472</v>
      </c>
      <c r="D82" s="558">
        <f>10*0.35*0.35*2.5</f>
        <v>3.0624999999999996</v>
      </c>
      <c r="E82" s="616"/>
      <c r="F82" s="559"/>
      <c r="G82" s="559" t="s">
        <v>1711</v>
      </c>
      <c r="H82" s="559" t="s">
        <v>1711</v>
      </c>
      <c r="I82" s="559" t="s">
        <v>1711</v>
      </c>
      <c r="J82" s="559" t="s">
        <v>1711</v>
      </c>
      <c r="K82" s="559"/>
      <c r="L82" s="560"/>
      <c r="M82" s="1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D82" s="94"/>
      <c r="AE82" s="94"/>
      <c r="AF82" s="94"/>
    </row>
    <row r="83" spans="1:43" ht="15" customHeight="1">
      <c r="A83" s="4"/>
      <c r="B83" s="614" t="s">
        <v>1375</v>
      </c>
      <c r="C83" s="615">
        <v>1.5920000000000001</v>
      </c>
      <c r="D83" s="558">
        <f>11*0.35*0.35*2.5</f>
        <v>3.3687499999999995</v>
      </c>
      <c r="E83" s="616"/>
      <c r="F83" s="559"/>
      <c r="G83" s="559" t="s">
        <v>1711</v>
      </c>
      <c r="H83" s="559" t="s">
        <v>1711</v>
      </c>
      <c r="I83" s="559" t="s">
        <v>1711</v>
      </c>
      <c r="J83" s="559" t="s">
        <v>1711</v>
      </c>
      <c r="K83" s="559"/>
      <c r="L83" s="560"/>
      <c r="M83" s="4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D83" s="94"/>
      <c r="AE83" s="94"/>
      <c r="AF83" s="94"/>
    </row>
    <row r="84" spans="1:43" ht="15" customHeight="1">
      <c r="A84" s="4"/>
      <c r="B84" s="614" t="s">
        <v>1377</v>
      </c>
      <c r="C84" s="615">
        <v>1.708</v>
      </c>
      <c r="D84" s="558">
        <f>12*0.35*0.35*2.5</f>
        <v>3.6749999999999994</v>
      </c>
      <c r="E84" s="616"/>
      <c r="F84" s="559"/>
      <c r="G84" s="559"/>
      <c r="H84" s="559" t="s">
        <v>1711</v>
      </c>
      <c r="I84" s="559" t="s">
        <v>1711</v>
      </c>
      <c r="J84" s="559" t="s">
        <v>1711</v>
      </c>
      <c r="K84" s="559"/>
      <c r="L84" s="560"/>
      <c r="M84" s="4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D84" s="94"/>
      <c r="AE84" s="94"/>
      <c r="AF84" s="94"/>
    </row>
    <row r="85" spans="1:43" ht="15" customHeight="1">
      <c r="A85" s="19"/>
      <c r="B85" s="614" t="s">
        <v>1379</v>
      </c>
      <c r="C85" s="615">
        <v>0.98</v>
      </c>
      <c r="D85" s="558">
        <f>13*0.35*0.35*2.5</f>
        <v>3.9812499999999993</v>
      </c>
      <c r="E85" s="616"/>
      <c r="F85" s="559" t="s">
        <v>1711</v>
      </c>
      <c r="G85" s="559" t="s">
        <v>1711</v>
      </c>
      <c r="H85" s="559" t="s">
        <v>1711</v>
      </c>
      <c r="I85" s="559" t="s">
        <v>1711</v>
      </c>
      <c r="J85" s="559" t="s">
        <v>1711</v>
      </c>
      <c r="K85" s="559"/>
      <c r="L85" s="560"/>
      <c r="M85" s="19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D85" s="94"/>
      <c r="AE85" s="94"/>
      <c r="AF85" s="94"/>
    </row>
    <row r="86" spans="1:43" ht="15" customHeight="1">
      <c r="A86" s="12"/>
      <c r="B86" s="614" t="s">
        <v>1381</v>
      </c>
      <c r="C86" s="615">
        <v>1.49</v>
      </c>
      <c r="D86" s="558">
        <f>14*0.35*0.35*2.5</f>
        <v>4.2874999999999988</v>
      </c>
      <c r="E86" s="616"/>
      <c r="F86" s="559"/>
      <c r="G86" s="559" t="s">
        <v>1711</v>
      </c>
      <c r="H86" s="559" t="s">
        <v>1711</v>
      </c>
      <c r="I86" s="559" t="s">
        <v>1711</v>
      </c>
      <c r="J86" s="559" t="s">
        <v>1711</v>
      </c>
      <c r="K86" s="559"/>
      <c r="L86" s="560"/>
      <c r="M86" s="12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D86" s="94"/>
      <c r="AE86" s="94"/>
      <c r="AF86" s="94"/>
    </row>
    <row r="87" spans="1:43" ht="15" customHeight="1" thickBot="1">
      <c r="A87" s="19"/>
      <c r="B87" s="617" t="s">
        <v>1383</v>
      </c>
      <c r="C87" s="618">
        <v>1.72</v>
      </c>
      <c r="D87" s="564">
        <f>15*0.35*0.35*2.5</f>
        <v>4.59375</v>
      </c>
      <c r="E87" s="642"/>
      <c r="F87" s="643"/>
      <c r="G87" s="643"/>
      <c r="H87" s="559" t="s">
        <v>1711</v>
      </c>
      <c r="I87" s="559" t="s">
        <v>1711</v>
      </c>
      <c r="J87" s="559" t="s">
        <v>1711</v>
      </c>
      <c r="K87" s="643"/>
      <c r="L87" s="644"/>
      <c r="M87" s="19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D87" s="94"/>
      <c r="AE87" s="94"/>
      <c r="AF87" s="94"/>
    </row>
    <row r="88" spans="1:43" ht="26.25" customHeight="1" thickBot="1">
      <c r="A88" s="12"/>
      <c r="B88" s="1077" t="s">
        <v>1456</v>
      </c>
      <c r="C88" s="1078"/>
      <c r="D88" s="1079"/>
      <c r="E88" s="1080">
        <v>2508</v>
      </c>
      <c r="F88" s="1081"/>
      <c r="G88" s="1081"/>
      <c r="H88" s="1081"/>
      <c r="I88" s="1081"/>
      <c r="J88" s="1081"/>
      <c r="K88" s="1081"/>
      <c r="L88" s="1082"/>
      <c r="M88" s="12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D88" s="94"/>
      <c r="AE88" s="94"/>
      <c r="AF88" s="94"/>
    </row>
    <row r="89" spans="1:43" ht="16.5" thickBot="1">
      <c r="A89" s="19"/>
      <c r="B89" s="1085" t="s">
        <v>1463</v>
      </c>
      <c r="C89" s="1086"/>
      <c r="D89" s="1086"/>
      <c r="E89" s="1086"/>
      <c r="F89" s="1086"/>
      <c r="G89" s="1086"/>
      <c r="H89" s="1086"/>
      <c r="I89" s="1086"/>
      <c r="J89" s="1086"/>
      <c r="K89" s="1086"/>
      <c r="L89" s="1087"/>
      <c r="M89" s="19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D89" s="94"/>
      <c r="AE89" s="94"/>
      <c r="AF89" s="94"/>
    </row>
    <row r="90" spans="1:43" ht="15.75" thickBot="1">
      <c r="A90" s="19"/>
      <c r="B90" s="1069" t="s">
        <v>0</v>
      </c>
      <c r="C90" s="1069" t="s">
        <v>1445</v>
      </c>
      <c r="D90" s="1069" t="s">
        <v>1446</v>
      </c>
      <c r="E90" s="1073" t="s">
        <v>1450</v>
      </c>
      <c r="F90" s="1073"/>
      <c r="G90" s="1073"/>
      <c r="H90" s="1073"/>
      <c r="I90" s="1073"/>
      <c r="J90" s="1073"/>
      <c r="K90" s="1073"/>
      <c r="L90" s="1074"/>
      <c r="M90" s="19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D90" s="94"/>
      <c r="AE90" s="94"/>
      <c r="AF90" s="94"/>
    </row>
    <row r="91" spans="1:43" ht="15.75" thickBot="1">
      <c r="A91" s="12"/>
      <c r="B91" s="1070"/>
      <c r="C91" s="1070"/>
      <c r="D91" s="1070"/>
      <c r="E91" s="1075" t="s">
        <v>1448</v>
      </c>
      <c r="F91" s="1075"/>
      <c r="G91" s="1075"/>
      <c r="H91" s="1075"/>
      <c r="I91" s="1075"/>
      <c r="J91" s="1075"/>
      <c r="K91" s="1075"/>
      <c r="L91" s="1076"/>
      <c r="M91" s="12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D91" s="94"/>
      <c r="AE91" s="94"/>
      <c r="AF91" s="94"/>
    </row>
    <row r="92" spans="1:43" ht="15.75" thickBot="1">
      <c r="A92" s="10"/>
      <c r="B92" s="1071"/>
      <c r="C92" s="1070"/>
      <c r="D92" s="1072"/>
      <c r="E92" s="583" t="s">
        <v>1409</v>
      </c>
      <c r="F92" s="583" t="s">
        <v>1410</v>
      </c>
      <c r="G92" s="583" t="s">
        <v>1411</v>
      </c>
      <c r="H92" s="583" t="s">
        <v>1412</v>
      </c>
      <c r="I92" s="583" t="s">
        <v>1413</v>
      </c>
      <c r="J92" s="584" t="s">
        <v>1414</v>
      </c>
      <c r="K92" s="583" t="s">
        <v>1415</v>
      </c>
      <c r="L92" s="584" t="s">
        <v>1416</v>
      </c>
      <c r="M92" s="1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D92" s="94"/>
      <c r="AE92" s="94"/>
      <c r="AF92" s="94"/>
    </row>
    <row r="93" spans="1:43">
      <c r="A93" s="4"/>
      <c r="B93" s="626" t="s">
        <v>1666</v>
      </c>
      <c r="C93" s="588">
        <v>0.76</v>
      </c>
      <c r="D93" s="627">
        <f>6*0.35*0.35*2.5</f>
        <v>1.8374999999999997</v>
      </c>
      <c r="E93" s="628"/>
      <c r="F93" s="629"/>
      <c r="G93" s="629"/>
      <c r="H93" s="629"/>
      <c r="I93" s="629"/>
      <c r="J93" s="629"/>
      <c r="K93" s="629"/>
      <c r="L93" s="630"/>
      <c r="M93" s="4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D93" s="94"/>
      <c r="AE93" s="94"/>
      <c r="AF93" s="94"/>
    </row>
    <row r="94" spans="1:43">
      <c r="A94" s="12"/>
      <c r="B94" s="631" t="s">
        <v>1667</v>
      </c>
      <c r="C94" s="595">
        <v>0.88</v>
      </c>
      <c r="D94" s="632">
        <f>7*0.35*0.35*2.5</f>
        <v>2.1437499999999994</v>
      </c>
      <c r="E94" s="633"/>
      <c r="F94" s="634"/>
      <c r="G94" s="634"/>
      <c r="H94" s="634"/>
      <c r="I94" s="634"/>
      <c r="J94" s="634"/>
      <c r="K94" s="634"/>
      <c r="L94" s="635"/>
      <c r="M94" s="12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D94" s="94"/>
      <c r="AE94" s="94"/>
      <c r="AF94" s="94"/>
    </row>
    <row r="95" spans="1:43">
      <c r="A95" s="10"/>
      <c r="B95" s="631" t="s">
        <v>1668</v>
      </c>
      <c r="C95" s="595">
        <v>1</v>
      </c>
      <c r="D95" s="632">
        <f>8*0.35*0.35*2.5</f>
        <v>2.4499999999999997</v>
      </c>
      <c r="E95" s="559" t="s">
        <v>1711</v>
      </c>
      <c r="F95" s="559" t="s">
        <v>1711</v>
      </c>
      <c r="G95" s="602"/>
      <c r="H95" s="602"/>
      <c r="I95" s="559" t="s">
        <v>1711</v>
      </c>
      <c r="J95" s="602"/>
      <c r="K95" s="559" t="s">
        <v>1711</v>
      </c>
      <c r="L95" s="635"/>
      <c r="M95" s="1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D95" s="94"/>
      <c r="AE95" s="94"/>
      <c r="AF95" s="94"/>
    </row>
    <row r="96" spans="1:43">
      <c r="A96" s="10"/>
      <c r="B96" s="631" t="s">
        <v>1669</v>
      </c>
      <c r="C96" s="595">
        <v>1.1200000000000001</v>
      </c>
      <c r="D96" s="632">
        <f>9*0.35*0.35*2.5</f>
        <v>2.7562499999999996</v>
      </c>
      <c r="E96" s="559" t="s">
        <v>1711</v>
      </c>
      <c r="F96" s="559" t="s">
        <v>1711</v>
      </c>
      <c r="G96" s="602"/>
      <c r="H96" s="602"/>
      <c r="I96" s="559" t="s">
        <v>1711</v>
      </c>
      <c r="J96" s="602"/>
      <c r="K96" s="559" t="s">
        <v>1711</v>
      </c>
      <c r="L96" s="635"/>
      <c r="M96" s="1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D96" s="94"/>
      <c r="AE96" s="94"/>
      <c r="AF96" s="94"/>
    </row>
    <row r="97" spans="1:32">
      <c r="A97" s="10"/>
      <c r="B97" s="631" t="s">
        <v>1670</v>
      </c>
      <c r="C97" s="595">
        <v>1.24</v>
      </c>
      <c r="D97" s="632">
        <f>10*0.35*0.35*2.5</f>
        <v>3.0624999999999996</v>
      </c>
      <c r="E97" s="559" t="s">
        <v>1711</v>
      </c>
      <c r="F97" s="559" t="s">
        <v>1711</v>
      </c>
      <c r="G97" s="602"/>
      <c r="H97" s="602"/>
      <c r="I97" s="559" t="s">
        <v>1711</v>
      </c>
      <c r="J97" s="602"/>
      <c r="K97" s="559" t="s">
        <v>1711</v>
      </c>
      <c r="L97" s="635"/>
      <c r="M97" s="1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D97" s="94"/>
      <c r="AE97" s="94"/>
      <c r="AF97" s="94"/>
    </row>
    <row r="98" spans="1:32">
      <c r="A98" s="4"/>
      <c r="B98" s="631" t="s">
        <v>1671</v>
      </c>
      <c r="C98" s="595">
        <v>1.37</v>
      </c>
      <c r="D98" s="632">
        <f>11*0.35*0.35*2.5</f>
        <v>3.3687499999999995</v>
      </c>
      <c r="E98" s="636"/>
      <c r="F98" s="559" t="s">
        <v>1711</v>
      </c>
      <c r="G98" s="602"/>
      <c r="H98" s="602"/>
      <c r="I98" s="559" t="s">
        <v>1711</v>
      </c>
      <c r="J98" s="602"/>
      <c r="K98" s="559" t="s">
        <v>1711</v>
      </c>
      <c r="L98" s="635"/>
      <c r="M98" s="4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D98" s="94"/>
      <c r="AE98" s="94"/>
      <c r="AF98" s="94"/>
    </row>
    <row r="99" spans="1:32">
      <c r="A99" s="12"/>
      <c r="B99" s="631" t="s">
        <v>1672</v>
      </c>
      <c r="C99" s="595">
        <v>1.49</v>
      </c>
      <c r="D99" s="632">
        <f>12*0.35*0.35*2.5</f>
        <v>3.6749999999999994</v>
      </c>
      <c r="E99" s="636"/>
      <c r="F99" s="602"/>
      <c r="G99" s="602"/>
      <c r="H99" s="602"/>
      <c r="I99" s="559" t="s">
        <v>1711</v>
      </c>
      <c r="J99" s="602"/>
      <c r="K99" s="559" t="s">
        <v>1711</v>
      </c>
      <c r="L99" s="635"/>
      <c r="M99" s="12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D99" s="94"/>
      <c r="AE99" s="94"/>
      <c r="AF99" s="94"/>
    </row>
    <row r="100" spans="1:32">
      <c r="A100" s="12"/>
      <c r="B100" s="631" t="s">
        <v>1673</v>
      </c>
      <c r="C100" s="595">
        <v>1.61</v>
      </c>
      <c r="D100" s="632">
        <f>13*0.35*0.35*2.5</f>
        <v>3.9812499999999993</v>
      </c>
      <c r="E100" s="636"/>
      <c r="F100" s="602"/>
      <c r="G100" s="602"/>
      <c r="H100" s="602"/>
      <c r="I100" s="559" t="s">
        <v>1711</v>
      </c>
      <c r="J100" s="602"/>
      <c r="K100" s="559" t="s">
        <v>1711</v>
      </c>
      <c r="L100" s="635"/>
      <c r="M100" s="12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D100" s="94"/>
      <c r="AE100" s="94"/>
      <c r="AF100" s="94"/>
    </row>
    <row r="101" spans="1:32">
      <c r="A101" s="10"/>
      <c r="B101" s="631" t="s">
        <v>1674</v>
      </c>
      <c r="C101" s="595">
        <v>1.73</v>
      </c>
      <c r="D101" s="632">
        <f>14*0.35*0.35*2.5</f>
        <v>4.2874999999999988</v>
      </c>
      <c r="E101" s="636"/>
      <c r="F101" s="602"/>
      <c r="G101" s="602"/>
      <c r="H101" s="602"/>
      <c r="I101" s="559" t="s">
        <v>1711</v>
      </c>
      <c r="J101" s="602"/>
      <c r="K101" s="559" t="s">
        <v>1711</v>
      </c>
      <c r="L101" s="635"/>
      <c r="M101" s="1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D101" s="94"/>
      <c r="AE101" s="94"/>
      <c r="AF101" s="94"/>
    </row>
    <row r="102" spans="1:32">
      <c r="A102" s="4"/>
      <c r="B102" s="631" t="s">
        <v>1675</v>
      </c>
      <c r="C102" s="595">
        <v>1.86</v>
      </c>
      <c r="D102" s="632">
        <f>15*0.35*0.35*2.5</f>
        <v>4.59375</v>
      </c>
      <c r="E102" s="636"/>
      <c r="F102" s="602"/>
      <c r="G102" s="602"/>
      <c r="H102" s="602"/>
      <c r="I102" s="602"/>
      <c r="J102" s="602"/>
      <c r="K102" s="559" t="s">
        <v>1711</v>
      </c>
      <c r="L102" s="635"/>
      <c r="M102" s="4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D102" s="94"/>
      <c r="AE102" s="94"/>
      <c r="AF102" s="94"/>
    </row>
    <row r="103" spans="1:32" ht="15" customHeight="1" thickBot="1">
      <c r="A103" s="4"/>
      <c r="B103" s="637" t="s">
        <v>1676</v>
      </c>
      <c r="C103" s="604">
        <v>1.98</v>
      </c>
      <c r="D103" s="638">
        <f>16*0.35*0.35*2.5</f>
        <v>4.8999999999999995</v>
      </c>
      <c r="E103" s="639"/>
      <c r="F103" s="640"/>
      <c r="G103" s="640"/>
      <c r="H103" s="640"/>
      <c r="I103" s="640"/>
      <c r="J103" s="640"/>
      <c r="K103" s="559" t="s">
        <v>1711</v>
      </c>
      <c r="L103" s="641"/>
      <c r="M103" s="4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D103" s="94"/>
      <c r="AE103" s="94"/>
      <c r="AF103" s="94"/>
    </row>
    <row r="104" spans="1:32" ht="15.75" customHeight="1" thickBot="1">
      <c r="A104" s="19"/>
      <c r="B104" s="1069" t="s">
        <v>0</v>
      </c>
      <c r="C104" s="1069" t="s">
        <v>1445</v>
      </c>
      <c r="D104" s="1069" t="s">
        <v>1446</v>
      </c>
      <c r="E104" s="1083" t="s">
        <v>1450</v>
      </c>
      <c r="F104" s="1073"/>
      <c r="G104" s="1073"/>
      <c r="H104" s="1073"/>
      <c r="I104" s="1073"/>
      <c r="J104" s="1073"/>
      <c r="K104" s="1073"/>
      <c r="L104" s="1074"/>
      <c r="M104" s="19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D104" s="94"/>
      <c r="AE104" s="94"/>
      <c r="AF104" s="94"/>
    </row>
    <row r="105" spans="1:32" ht="15.75" customHeight="1" thickBot="1">
      <c r="A105" s="12"/>
      <c r="B105" s="1070"/>
      <c r="C105" s="1070"/>
      <c r="D105" s="1070"/>
      <c r="E105" s="1084" t="s">
        <v>1448</v>
      </c>
      <c r="F105" s="1075"/>
      <c r="G105" s="1075"/>
      <c r="H105" s="1075"/>
      <c r="I105" s="1075"/>
      <c r="J105" s="1075"/>
      <c r="K105" s="1075"/>
      <c r="L105" s="1076"/>
      <c r="M105" s="12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D105" s="94"/>
      <c r="AE105" s="94"/>
      <c r="AF105" s="94"/>
    </row>
    <row r="106" spans="1:32" ht="15.75" customHeight="1" thickBot="1">
      <c r="A106" s="19"/>
      <c r="B106" s="1071"/>
      <c r="C106" s="1071"/>
      <c r="D106" s="1071"/>
      <c r="E106" s="567">
        <v>3</v>
      </c>
      <c r="F106" s="585">
        <v>6</v>
      </c>
      <c r="G106" s="585">
        <v>8</v>
      </c>
      <c r="H106" s="585">
        <v>9</v>
      </c>
      <c r="I106" s="585">
        <v>10</v>
      </c>
      <c r="J106" s="585">
        <v>11</v>
      </c>
      <c r="K106" s="575">
        <v>12</v>
      </c>
      <c r="L106" s="576">
        <v>13</v>
      </c>
      <c r="M106" s="19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D106" s="94"/>
      <c r="AE106" s="94"/>
      <c r="AF106" s="94"/>
    </row>
    <row r="107" spans="1:32" ht="15.75" customHeight="1">
      <c r="A107" s="19"/>
      <c r="B107" s="611" t="s">
        <v>1385</v>
      </c>
      <c r="C107" s="551">
        <v>0.64</v>
      </c>
      <c r="D107" s="552">
        <f>4*0.4*0.4*2.5</f>
        <v>1.6000000000000003</v>
      </c>
      <c r="E107" s="613"/>
      <c r="F107" s="559" t="s">
        <v>1711</v>
      </c>
      <c r="G107" s="554"/>
      <c r="H107" s="554"/>
      <c r="I107" s="554"/>
      <c r="J107" s="554"/>
      <c r="K107" s="554"/>
      <c r="L107" s="555"/>
      <c r="M107" s="19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D107" s="94"/>
      <c r="AE107" s="94"/>
      <c r="AF107" s="94"/>
    </row>
    <row r="108" spans="1:32" ht="15.75" customHeight="1">
      <c r="A108" s="12"/>
      <c r="B108" s="621" t="s">
        <v>1386</v>
      </c>
      <c r="C108" s="557">
        <v>0.82</v>
      </c>
      <c r="D108" s="622">
        <f>5*0.4*0.4*2.5</f>
        <v>2</v>
      </c>
      <c r="E108" s="623"/>
      <c r="F108" s="559" t="s">
        <v>1711</v>
      </c>
      <c r="G108" s="553"/>
      <c r="H108" s="553"/>
      <c r="I108" s="553"/>
      <c r="J108" s="553"/>
      <c r="K108" s="553"/>
      <c r="L108" s="624"/>
      <c r="M108" s="12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D108" s="94"/>
      <c r="AE108" s="94"/>
      <c r="AF108" s="94"/>
    </row>
    <row r="109" spans="1:32" ht="15.75" customHeight="1">
      <c r="A109" s="19"/>
      <c r="B109" s="621" t="s">
        <v>1388</v>
      </c>
      <c r="C109" s="557">
        <v>0.98</v>
      </c>
      <c r="D109" s="622">
        <f>6*0.4*0.4*2.5</f>
        <v>2.4000000000000004</v>
      </c>
      <c r="E109" s="623"/>
      <c r="F109" s="559" t="s">
        <v>1711</v>
      </c>
      <c r="G109" s="559" t="s">
        <v>1711</v>
      </c>
      <c r="H109" s="553"/>
      <c r="I109" s="553"/>
      <c r="J109" s="553"/>
      <c r="K109" s="553"/>
      <c r="L109" s="624"/>
      <c r="M109" s="19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D109" s="94"/>
      <c r="AE109" s="94"/>
      <c r="AF109" s="94"/>
    </row>
    <row r="110" spans="1:32" ht="15.75" customHeight="1">
      <c r="A110" s="10"/>
      <c r="B110" s="614" t="s">
        <v>1390</v>
      </c>
      <c r="C110" s="557">
        <v>1.1399999999999999</v>
      </c>
      <c r="D110" s="558">
        <f>7*0.4*0.4*2.5</f>
        <v>2.8000000000000003</v>
      </c>
      <c r="E110" s="616"/>
      <c r="F110" s="559" t="s">
        <v>1711</v>
      </c>
      <c r="G110" s="559" t="s">
        <v>1711</v>
      </c>
      <c r="H110" s="559" t="s">
        <v>1711</v>
      </c>
      <c r="I110" s="559" t="s">
        <v>1711</v>
      </c>
      <c r="J110" s="559" t="s">
        <v>1711</v>
      </c>
      <c r="K110" s="559" t="s">
        <v>1711</v>
      </c>
      <c r="L110" s="560"/>
      <c r="M110" s="1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D110" s="94"/>
      <c r="AE110" s="94"/>
      <c r="AF110" s="94"/>
    </row>
    <row r="111" spans="1:32" ht="15.75" customHeight="1">
      <c r="A111" s="4"/>
      <c r="B111" s="614" t="s">
        <v>1392</v>
      </c>
      <c r="C111" s="557">
        <v>1.3</v>
      </c>
      <c r="D111" s="558">
        <f>8*0.4*0.4*2.5</f>
        <v>3.2000000000000006</v>
      </c>
      <c r="E111" s="616"/>
      <c r="F111" s="559" t="s">
        <v>1711</v>
      </c>
      <c r="G111" s="559" t="s">
        <v>1711</v>
      </c>
      <c r="H111" s="559" t="s">
        <v>1711</v>
      </c>
      <c r="I111" s="559" t="s">
        <v>1711</v>
      </c>
      <c r="J111" s="559" t="s">
        <v>1711</v>
      </c>
      <c r="K111" s="559" t="s">
        <v>1711</v>
      </c>
      <c r="L111" s="559" t="s">
        <v>1711</v>
      </c>
      <c r="M111" s="4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D111" s="94"/>
      <c r="AE111" s="94"/>
      <c r="AF111" s="94"/>
    </row>
    <row r="112" spans="1:32" ht="15.75" customHeight="1">
      <c r="A112" s="4"/>
      <c r="B112" s="614" t="s">
        <v>1394</v>
      </c>
      <c r="C112" s="557">
        <v>1.46</v>
      </c>
      <c r="D112" s="558">
        <f>9*0.4*0.4*2.5</f>
        <v>3.6000000000000005</v>
      </c>
      <c r="E112" s="616"/>
      <c r="F112" s="559" t="s">
        <v>1711</v>
      </c>
      <c r="G112" s="559" t="s">
        <v>1711</v>
      </c>
      <c r="H112" s="559" t="s">
        <v>1711</v>
      </c>
      <c r="I112" s="559" t="s">
        <v>1711</v>
      </c>
      <c r="J112" s="559" t="s">
        <v>1711</v>
      </c>
      <c r="K112" s="559" t="s">
        <v>1711</v>
      </c>
      <c r="L112" s="559" t="s">
        <v>1711</v>
      </c>
      <c r="M112" s="4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D112" s="94"/>
      <c r="AE112" s="94"/>
      <c r="AF112" s="94"/>
    </row>
    <row r="113" spans="1:32" ht="15.75" customHeight="1">
      <c r="A113" s="12"/>
      <c r="B113" s="614" t="s">
        <v>1396</v>
      </c>
      <c r="C113" s="557">
        <v>1.62</v>
      </c>
      <c r="D113" s="558">
        <f>10*0.4*0.4*2.5</f>
        <v>4</v>
      </c>
      <c r="E113" s="616"/>
      <c r="F113" s="559" t="s">
        <v>1711</v>
      </c>
      <c r="G113" s="559" t="s">
        <v>1711</v>
      </c>
      <c r="H113" s="559" t="s">
        <v>1711</v>
      </c>
      <c r="I113" s="559" t="s">
        <v>1711</v>
      </c>
      <c r="J113" s="559" t="s">
        <v>1711</v>
      </c>
      <c r="K113" s="559" t="s">
        <v>1711</v>
      </c>
      <c r="L113" s="559" t="s">
        <v>1711</v>
      </c>
      <c r="M113" s="12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D113" s="94"/>
      <c r="AE113" s="94"/>
      <c r="AF113" s="94"/>
    </row>
    <row r="114" spans="1:32" ht="15.75" customHeight="1">
      <c r="A114" s="19"/>
      <c r="B114" s="614" t="s">
        <v>1398</v>
      </c>
      <c r="C114" s="557">
        <v>1.78</v>
      </c>
      <c r="D114" s="558">
        <f>11*0.4*0.4*2.5</f>
        <v>4.4000000000000004</v>
      </c>
      <c r="E114" s="616"/>
      <c r="F114" s="559"/>
      <c r="G114" s="559" t="s">
        <v>1711</v>
      </c>
      <c r="H114" s="559" t="s">
        <v>1711</v>
      </c>
      <c r="I114" s="559" t="s">
        <v>1711</v>
      </c>
      <c r="J114" s="559" t="s">
        <v>1711</v>
      </c>
      <c r="K114" s="559" t="s">
        <v>1711</v>
      </c>
      <c r="L114" s="559" t="s">
        <v>1711</v>
      </c>
      <c r="M114" s="19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D114" s="94"/>
      <c r="AE114" s="94"/>
      <c r="AF114" s="94"/>
    </row>
    <row r="115" spans="1:32" ht="15.75" customHeight="1">
      <c r="A115" s="19"/>
      <c r="B115" s="614" t="s">
        <v>1400</v>
      </c>
      <c r="C115" s="557">
        <v>1.94</v>
      </c>
      <c r="D115" s="558">
        <f>12*0.4*0.4*2.5</f>
        <v>4.8000000000000007</v>
      </c>
      <c r="E115" s="616"/>
      <c r="F115" s="559"/>
      <c r="G115" s="559" t="s">
        <v>1711</v>
      </c>
      <c r="H115" s="559" t="s">
        <v>1711</v>
      </c>
      <c r="I115" s="559" t="s">
        <v>1711</v>
      </c>
      <c r="J115" s="559" t="s">
        <v>1711</v>
      </c>
      <c r="K115" s="559" t="s">
        <v>1711</v>
      </c>
      <c r="L115" s="559" t="s">
        <v>1711</v>
      </c>
      <c r="M115" s="19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D115" s="94"/>
      <c r="AE115" s="94"/>
      <c r="AF115" s="94"/>
    </row>
    <row r="116" spans="1:32" ht="15.75" customHeight="1">
      <c r="A116" s="12"/>
      <c r="B116" s="614" t="s">
        <v>1402</v>
      </c>
      <c r="C116" s="557">
        <v>2.1</v>
      </c>
      <c r="D116" s="558">
        <f>13*0.4*0.4*2.5</f>
        <v>5.2</v>
      </c>
      <c r="E116" s="616"/>
      <c r="F116" s="559"/>
      <c r="G116" s="559"/>
      <c r="H116" s="559" t="s">
        <v>1711</v>
      </c>
      <c r="I116" s="559" t="s">
        <v>1711</v>
      </c>
      <c r="J116" s="559" t="s">
        <v>1711</v>
      </c>
      <c r="K116" s="559" t="s">
        <v>1711</v>
      </c>
      <c r="L116" s="559" t="s">
        <v>1711</v>
      </c>
      <c r="M116" s="12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D116" s="94"/>
      <c r="AE116" s="94"/>
      <c r="AF116" s="94"/>
    </row>
    <row r="117" spans="1:32" ht="15.75" customHeight="1">
      <c r="A117" s="10"/>
      <c r="B117" s="614" t="s">
        <v>1404</v>
      </c>
      <c r="C117" s="557">
        <v>2.2599999999999998</v>
      </c>
      <c r="D117" s="558">
        <f>14*0.4*0.4*2.5</f>
        <v>5.6000000000000005</v>
      </c>
      <c r="E117" s="616"/>
      <c r="F117" s="559"/>
      <c r="G117" s="559"/>
      <c r="H117" s="559" t="s">
        <v>1711</v>
      </c>
      <c r="I117" s="559" t="s">
        <v>1711</v>
      </c>
      <c r="J117" s="559" t="s">
        <v>1711</v>
      </c>
      <c r="K117" s="559" t="s">
        <v>1711</v>
      </c>
      <c r="L117" s="559" t="s">
        <v>1711</v>
      </c>
      <c r="M117" s="1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D117" s="94"/>
      <c r="AE117" s="94"/>
      <c r="AF117" s="94"/>
    </row>
    <row r="118" spans="1:32" ht="15.75" customHeight="1">
      <c r="A118" s="4"/>
      <c r="B118" s="614" t="s">
        <v>1406</v>
      </c>
      <c r="C118" s="557">
        <v>2.42</v>
      </c>
      <c r="D118" s="558">
        <f>15*0.4*0.4*2.5</f>
        <v>6.0000000000000009</v>
      </c>
      <c r="E118" s="616"/>
      <c r="F118" s="559"/>
      <c r="G118" s="559"/>
      <c r="H118" s="559"/>
      <c r="I118" s="559" t="s">
        <v>1711</v>
      </c>
      <c r="J118" s="559" t="s">
        <v>1711</v>
      </c>
      <c r="K118" s="559" t="s">
        <v>1711</v>
      </c>
      <c r="L118" s="559" t="s">
        <v>1711</v>
      </c>
      <c r="M118" s="4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D118" s="94"/>
      <c r="AE118" s="94"/>
      <c r="AF118" s="94"/>
    </row>
    <row r="119" spans="1:32" ht="15.75" customHeight="1" thickBot="1">
      <c r="A119" s="37"/>
      <c r="B119" s="617" t="s">
        <v>1408</v>
      </c>
      <c r="C119" s="625">
        <v>2.58</v>
      </c>
      <c r="D119" s="564">
        <f>16*0.4*0.4*2.5</f>
        <v>6.4000000000000012</v>
      </c>
      <c r="E119" s="619"/>
      <c r="F119" s="566"/>
      <c r="G119" s="566"/>
      <c r="H119" s="566"/>
      <c r="I119" s="566"/>
      <c r="J119" s="559" t="s">
        <v>1711</v>
      </c>
      <c r="K119" s="559" t="s">
        <v>1711</v>
      </c>
      <c r="L119" s="559" t="s">
        <v>1711</v>
      </c>
      <c r="M119" s="37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D119" s="94"/>
      <c r="AE119" s="94"/>
      <c r="AF119" s="94"/>
    </row>
    <row r="120" spans="1:32" ht="15.75" customHeight="1" thickBot="1">
      <c r="A120" s="8"/>
      <c r="B120" s="1066" t="s">
        <v>1461</v>
      </c>
      <c r="C120" s="1067"/>
      <c r="D120" s="1067"/>
      <c r="E120" s="1067"/>
      <c r="F120" s="1067"/>
      <c r="G120" s="1067"/>
      <c r="H120" s="1067"/>
      <c r="I120" s="1067"/>
      <c r="J120" s="1067"/>
      <c r="K120" s="1067"/>
      <c r="L120" s="1068"/>
      <c r="M120" s="8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D120" s="94"/>
      <c r="AE120" s="94"/>
      <c r="AF120" s="94"/>
    </row>
    <row r="121" spans="1:32" ht="15.75" customHeight="1" thickBot="1">
      <c r="A121" s="38"/>
      <c r="B121" s="1069" t="s">
        <v>0</v>
      </c>
      <c r="C121" s="1069" t="s">
        <v>1445</v>
      </c>
      <c r="D121" s="1069" t="s">
        <v>1446</v>
      </c>
      <c r="E121" s="1073" t="s">
        <v>1450</v>
      </c>
      <c r="F121" s="1073"/>
      <c r="G121" s="1073"/>
      <c r="H121" s="1073"/>
      <c r="I121" s="1073"/>
      <c r="J121" s="1073"/>
      <c r="K121" s="1073"/>
      <c r="L121" s="1074"/>
      <c r="M121" s="38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D121" s="94"/>
      <c r="AE121" s="94"/>
      <c r="AF121" s="94"/>
    </row>
    <row r="122" spans="1:32" ht="15.75" customHeight="1" thickBot="1">
      <c r="A122" s="8"/>
      <c r="B122" s="1070"/>
      <c r="C122" s="1070"/>
      <c r="D122" s="1070"/>
      <c r="E122" s="1075" t="s">
        <v>1448</v>
      </c>
      <c r="F122" s="1075"/>
      <c r="G122" s="1075"/>
      <c r="H122" s="1075"/>
      <c r="I122" s="1075"/>
      <c r="J122" s="1075"/>
      <c r="K122" s="1075"/>
      <c r="L122" s="1076"/>
      <c r="M122" s="8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D122" s="94"/>
      <c r="AE122" s="94"/>
      <c r="AF122" s="94"/>
    </row>
    <row r="123" spans="1:32" ht="15.75" customHeight="1" thickBot="1">
      <c r="A123" s="39"/>
      <c r="B123" s="1071"/>
      <c r="C123" s="1071"/>
      <c r="D123" s="1072"/>
      <c r="E123" s="578">
        <v>1</v>
      </c>
      <c r="F123" s="586">
        <v>2</v>
      </c>
      <c r="G123" s="574">
        <v>3</v>
      </c>
      <c r="H123" s="574">
        <v>4</v>
      </c>
      <c r="I123" s="574">
        <v>5</v>
      </c>
      <c r="J123" s="574">
        <v>6</v>
      </c>
      <c r="K123" s="577"/>
      <c r="L123" s="578"/>
      <c r="M123" s="39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D123" s="94"/>
      <c r="AE123" s="94"/>
      <c r="AF123" s="94"/>
    </row>
    <row r="124" spans="1:32" ht="15.75" customHeight="1">
      <c r="A124" s="40"/>
      <c r="B124" s="611" t="s">
        <v>1714</v>
      </c>
      <c r="C124" s="612">
        <v>0.94</v>
      </c>
      <c r="D124" s="552">
        <f>4*0.35*0.35*2.5</f>
        <v>1.2249999999999999</v>
      </c>
      <c r="E124" s="613"/>
      <c r="F124" s="559" t="s">
        <v>1711</v>
      </c>
      <c r="G124" s="559" t="s">
        <v>1711</v>
      </c>
      <c r="H124" s="559" t="s">
        <v>1711</v>
      </c>
      <c r="I124" s="559" t="s">
        <v>1711</v>
      </c>
      <c r="J124" s="559" t="s">
        <v>1711</v>
      </c>
      <c r="K124" s="554"/>
      <c r="L124" s="555"/>
      <c r="M124" s="4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D124" s="94"/>
      <c r="AE124" s="94"/>
      <c r="AF124" s="94"/>
    </row>
    <row r="125" spans="1:32" ht="15.75" customHeight="1">
      <c r="A125" s="41"/>
      <c r="B125" s="614" t="s">
        <v>1387</v>
      </c>
      <c r="C125" s="615">
        <v>1.1200000000000001</v>
      </c>
      <c r="D125" s="558">
        <f>5*0.35*0.35*2.5</f>
        <v>1.5312499999999998</v>
      </c>
      <c r="E125" s="616"/>
      <c r="F125" s="559" t="s">
        <v>1711</v>
      </c>
      <c r="G125" s="559" t="s">
        <v>1711</v>
      </c>
      <c r="H125" s="559" t="s">
        <v>1711</v>
      </c>
      <c r="I125" s="559" t="s">
        <v>1711</v>
      </c>
      <c r="J125" s="559" t="s">
        <v>1711</v>
      </c>
      <c r="K125" s="559"/>
      <c r="L125" s="560"/>
      <c r="M125" s="41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D125" s="94"/>
      <c r="AE125" s="94"/>
      <c r="AF125" s="94"/>
    </row>
    <row r="126" spans="1:32" ht="15.75" customHeight="1">
      <c r="A126" s="19"/>
      <c r="B126" s="614" t="s">
        <v>1389</v>
      </c>
      <c r="C126" s="615">
        <v>1.28</v>
      </c>
      <c r="D126" s="558">
        <f>6*0.35*0.35*2.5</f>
        <v>1.8374999999999997</v>
      </c>
      <c r="E126" s="616"/>
      <c r="F126" s="559" t="s">
        <v>1711</v>
      </c>
      <c r="G126" s="559" t="s">
        <v>1711</v>
      </c>
      <c r="H126" s="559" t="s">
        <v>1711</v>
      </c>
      <c r="I126" s="559" t="s">
        <v>1711</v>
      </c>
      <c r="J126" s="559" t="s">
        <v>1711</v>
      </c>
      <c r="K126" s="559"/>
      <c r="L126" s="560"/>
      <c r="M126" s="19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D126" s="94"/>
      <c r="AE126" s="94"/>
      <c r="AF126" s="94"/>
    </row>
    <row r="127" spans="1:32" ht="15.75" customHeight="1">
      <c r="A127" s="4"/>
      <c r="B127" s="614" t="s">
        <v>1391</v>
      </c>
      <c r="C127" s="615">
        <v>1.44</v>
      </c>
      <c r="D127" s="558">
        <f>7*0.35*0.35*2.5</f>
        <v>2.1437499999999994</v>
      </c>
      <c r="E127" s="616"/>
      <c r="F127" s="559"/>
      <c r="G127" s="559" t="s">
        <v>1711</v>
      </c>
      <c r="H127" s="559" t="s">
        <v>1711</v>
      </c>
      <c r="I127" s="559" t="s">
        <v>1711</v>
      </c>
      <c r="J127" s="559" t="s">
        <v>1711</v>
      </c>
      <c r="K127" s="559"/>
      <c r="L127" s="560"/>
      <c r="M127" s="4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D127" s="94"/>
      <c r="AE127" s="94"/>
      <c r="AF127" s="94"/>
    </row>
    <row r="128" spans="1:32" ht="15.75" customHeight="1">
      <c r="A128" s="10"/>
      <c r="B128" s="614" t="s">
        <v>1393</v>
      </c>
      <c r="C128" s="615">
        <v>1.6</v>
      </c>
      <c r="D128" s="558">
        <f>8*0.35*0.35*2.5</f>
        <v>2.4499999999999997</v>
      </c>
      <c r="E128" s="616"/>
      <c r="F128" s="559"/>
      <c r="G128" s="559" t="s">
        <v>1711</v>
      </c>
      <c r="H128" s="559" t="s">
        <v>1711</v>
      </c>
      <c r="I128" s="559" t="s">
        <v>1711</v>
      </c>
      <c r="J128" s="559" t="s">
        <v>1711</v>
      </c>
      <c r="K128" s="559"/>
      <c r="L128" s="560"/>
      <c r="M128" s="1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D128" s="94"/>
      <c r="AE128" s="94"/>
      <c r="AF128" s="94"/>
    </row>
    <row r="129" spans="1:32" ht="15.75" customHeight="1">
      <c r="A129" s="12"/>
      <c r="B129" s="614" t="s">
        <v>1395</v>
      </c>
      <c r="C129" s="615">
        <v>1.76</v>
      </c>
      <c r="D129" s="558">
        <f>9*0.35*0.35*2.5</f>
        <v>2.7562499999999996</v>
      </c>
      <c r="E129" s="616"/>
      <c r="F129" s="559"/>
      <c r="G129" s="559"/>
      <c r="H129" s="559" t="s">
        <v>1711</v>
      </c>
      <c r="I129" s="559" t="s">
        <v>1711</v>
      </c>
      <c r="J129" s="559" t="s">
        <v>1711</v>
      </c>
      <c r="K129" s="559"/>
      <c r="L129" s="560"/>
      <c r="M129" s="12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D129" s="94"/>
      <c r="AE129" s="94"/>
      <c r="AF129" s="94"/>
    </row>
    <row r="130" spans="1:32" ht="15.75" customHeight="1">
      <c r="A130" s="19"/>
      <c r="B130" s="614" t="s">
        <v>1397</v>
      </c>
      <c r="C130" s="615">
        <v>1.92</v>
      </c>
      <c r="D130" s="558">
        <f>10*0.35*0.35*2.5</f>
        <v>3.0624999999999996</v>
      </c>
      <c r="E130" s="616"/>
      <c r="F130" s="559"/>
      <c r="G130" s="559"/>
      <c r="H130" s="559" t="s">
        <v>1711</v>
      </c>
      <c r="I130" s="559" t="s">
        <v>1711</v>
      </c>
      <c r="J130" s="559" t="s">
        <v>1711</v>
      </c>
      <c r="K130" s="559"/>
      <c r="L130" s="560"/>
      <c r="M130" s="19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D130" s="94"/>
      <c r="AE130" s="94"/>
      <c r="AF130" s="94"/>
    </row>
    <row r="131" spans="1:32" ht="15.75" customHeight="1">
      <c r="A131" s="19"/>
      <c r="B131" s="614" t="s">
        <v>1399</v>
      </c>
      <c r="C131" s="615">
        <v>2.08</v>
      </c>
      <c r="D131" s="558">
        <f>11*0.35*0.35*2.5</f>
        <v>3.3687499999999995</v>
      </c>
      <c r="E131" s="616"/>
      <c r="F131" s="559"/>
      <c r="G131" s="559"/>
      <c r="H131" s="559" t="s">
        <v>1711</v>
      </c>
      <c r="I131" s="559" t="s">
        <v>1711</v>
      </c>
      <c r="J131" s="559" t="s">
        <v>1711</v>
      </c>
      <c r="K131" s="559"/>
      <c r="L131" s="560"/>
      <c r="M131" s="19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D131" s="94"/>
      <c r="AE131" s="94"/>
      <c r="AF131" s="94"/>
    </row>
    <row r="132" spans="1:32" ht="15.75" customHeight="1">
      <c r="A132" s="12"/>
      <c r="B132" s="614" t="s">
        <v>1401</v>
      </c>
      <c r="C132" s="615">
        <v>2.2400000000000002</v>
      </c>
      <c r="D132" s="558">
        <f>12*0.35*0.35*2.5</f>
        <v>3.6749999999999994</v>
      </c>
      <c r="E132" s="616"/>
      <c r="F132" s="559"/>
      <c r="G132" s="559"/>
      <c r="H132" s="559"/>
      <c r="I132" s="559" t="s">
        <v>1711</v>
      </c>
      <c r="J132" s="559" t="s">
        <v>1711</v>
      </c>
      <c r="K132" s="559"/>
      <c r="L132" s="560"/>
      <c r="M132" s="12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D132" s="94"/>
      <c r="AE132" s="94"/>
      <c r="AF132" s="94"/>
    </row>
    <row r="133" spans="1:32" ht="15.75" customHeight="1">
      <c r="A133" s="10"/>
      <c r="B133" s="614" t="s">
        <v>1403</v>
      </c>
      <c r="C133" s="615">
        <v>1.3</v>
      </c>
      <c r="D133" s="558">
        <f>13*0.35*0.35*2.5</f>
        <v>3.9812499999999993</v>
      </c>
      <c r="E133" s="616"/>
      <c r="F133" s="559" t="s">
        <v>1711</v>
      </c>
      <c r="G133" s="559" t="s">
        <v>1711</v>
      </c>
      <c r="H133" s="559" t="s">
        <v>1711</v>
      </c>
      <c r="I133" s="559" t="s">
        <v>1711</v>
      </c>
      <c r="J133" s="559" t="s">
        <v>1711</v>
      </c>
      <c r="K133" s="559"/>
      <c r="L133" s="560"/>
      <c r="M133" s="1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D133" s="94"/>
      <c r="AE133" s="94"/>
      <c r="AF133" s="94"/>
    </row>
    <row r="134" spans="1:32" ht="15.75" customHeight="1">
      <c r="A134" s="4"/>
      <c r="B134" s="614" t="s">
        <v>1405</v>
      </c>
      <c r="C134" s="615">
        <v>1.94</v>
      </c>
      <c r="D134" s="558">
        <f>14*0.35*0.35*2.5</f>
        <v>4.2874999999999988</v>
      </c>
      <c r="E134" s="616"/>
      <c r="F134" s="559"/>
      <c r="G134" s="559"/>
      <c r="H134" s="559" t="s">
        <v>1711</v>
      </c>
      <c r="I134" s="559" t="s">
        <v>1711</v>
      </c>
      <c r="J134" s="559" t="s">
        <v>1711</v>
      </c>
      <c r="K134" s="559"/>
      <c r="L134" s="560"/>
      <c r="M134" s="4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D134" s="94"/>
      <c r="AE134" s="94"/>
      <c r="AF134" s="94"/>
    </row>
    <row r="135" spans="1:32" ht="15.75" customHeight="1" thickBot="1">
      <c r="A135" s="12"/>
      <c r="B135" s="617" t="s">
        <v>1407</v>
      </c>
      <c r="C135" s="618">
        <v>2.2599999999999998</v>
      </c>
      <c r="D135" s="564">
        <f>15*0.35*0.35*2.5</f>
        <v>4.59375</v>
      </c>
      <c r="E135" s="619"/>
      <c r="F135" s="566"/>
      <c r="G135" s="566"/>
      <c r="H135" s="566"/>
      <c r="I135" s="559" t="s">
        <v>1711</v>
      </c>
      <c r="J135" s="559" t="s">
        <v>1711</v>
      </c>
      <c r="K135" s="566"/>
      <c r="L135" s="620"/>
      <c r="M135" s="12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D135" s="94"/>
      <c r="AE135" s="94"/>
      <c r="AF135" s="94"/>
    </row>
    <row r="136" spans="1:32" ht="27.75" customHeight="1" thickBot="1">
      <c r="A136" s="10"/>
      <c r="B136" s="1114" t="s">
        <v>1456</v>
      </c>
      <c r="C136" s="1115"/>
      <c r="D136" s="1116"/>
      <c r="E136" s="1117">
        <v>4202</v>
      </c>
      <c r="F136" s="1118"/>
      <c r="G136" s="1118"/>
      <c r="H136" s="1118"/>
      <c r="I136" s="1118"/>
      <c r="J136" s="1118"/>
      <c r="K136" s="1118"/>
      <c r="L136" s="1119"/>
      <c r="M136" s="1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D136" s="94"/>
      <c r="AE136" s="94"/>
      <c r="AF136" s="94"/>
    </row>
    <row r="137" spans="1:32" ht="15.75" customHeight="1" thickBot="1">
      <c r="A137" s="10"/>
      <c r="B137" s="1112" t="s">
        <v>1462</v>
      </c>
      <c r="C137" s="1113"/>
      <c r="D137" s="1113"/>
      <c r="E137" s="1113"/>
      <c r="F137" s="1113"/>
      <c r="G137" s="1113"/>
      <c r="H137" s="1113"/>
      <c r="I137" s="1113"/>
      <c r="J137" s="1113"/>
      <c r="K137" s="1113"/>
      <c r="L137" s="1113"/>
      <c r="M137" s="1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D137" s="94"/>
      <c r="AE137" s="94"/>
      <c r="AF137" s="94"/>
    </row>
    <row r="138" spans="1:32" ht="15.75" customHeight="1" thickBot="1">
      <c r="A138" s="10"/>
      <c r="B138" s="1069" t="s">
        <v>0</v>
      </c>
      <c r="C138" s="1069" t="s">
        <v>1445</v>
      </c>
      <c r="D138" s="1069" t="s">
        <v>1446</v>
      </c>
      <c r="E138" s="1073" t="s">
        <v>1450</v>
      </c>
      <c r="F138" s="1073"/>
      <c r="G138" s="1073"/>
      <c r="H138" s="1073"/>
      <c r="I138" s="1073"/>
      <c r="J138" s="1073"/>
      <c r="K138" s="1073"/>
      <c r="L138" s="1074"/>
      <c r="M138" s="1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D138" s="94"/>
      <c r="AE138" s="94"/>
      <c r="AF138" s="94"/>
    </row>
    <row r="139" spans="1:32" ht="15.75" customHeight="1" thickBot="1">
      <c r="A139" s="4"/>
      <c r="B139" s="1070"/>
      <c r="C139" s="1070"/>
      <c r="D139" s="1070"/>
      <c r="E139" s="1075" t="s">
        <v>1448</v>
      </c>
      <c r="F139" s="1075"/>
      <c r="G139" s="1075"/>
      <c r="H139" s="1075"/>
      <c r="I139" s="1075"/>
      <c r="J139" s="1075"/>
      <c r="K139" s="1075"/>
      <c r="L139" s="1076"/>
      <c r="M139" s="4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D139" s="94"/>
      <c r="AE139" s="94"/>
      <c r="AF139" s="94"/>
    </row>
    <row r="140" spans="1:32" ht="15.75" customHeight="1" thickBot="1">
      <c r="A140" s="12"/>
      <c r="B140" s="1071"/>
      <c r="C140" s="1070"/>
      <c r="D140" s="1072"/>
      <c r="E140" s="583" t="s">
        <v>1409</v>
      </c>
      <c r="F140" s="583" t="s">
        <v>1410</v>
      </c>
      <c r="G140" s="583" t="s">
        <v>1411</v>
      </c>
      <c r="H140" s="583" t="s">
        <v>1412</v>
      </c>
      <c r="I140" s="583" t="s">
        <v>1413</v>
      </c>
      <c r="J140" s="584" t="s">
        <v>1414</v>
      </c>
      <c r="K140" s="583" t="s">
        <v>1415</v>
      </c>
      <c r="L140" s="584" t="s">
        <v>1416</v>
      </c>
      <c r="M140" s="12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D140" s="94"/>
      <c r="AE140" s="94"/>
      <c r="AF140" s="94"/>
    </row>
    <row r="141" spans="1:32" ht="15.75" customHeight="1">
      <c r="A141" s="12"/>
      <c r="B141" s="587" t="s">
        <v>1417</v>
      </c>
      <c r="C141" s="588">
        <v>1.3</v>
      </c>
      <c r="D141" s="589">
        <f>8*0.4*0.4*2.5</f>
        <v>3.2000000000000006</v>
      </c>
      <c r="E141" s="590"/>
      <c r="F141" s="591"/>
      <c r="G141" s="592"/>
      <c r="H141" s="592"/>
      <c r="I141" s="592"/>
      <c r="J141" s="592"/>
      <c r="K141" s="592"/>
      <c r="L141" s="593"/>
      <c r="M141" s="12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D141" s="94"/>
      <c r="AE141" s="94"/>
      <c r="AF141" s="94"/>
    </row>
    <row r="142" spans="1:32" ht="15.75" customHeight="1">
      <c r="A142" s="10"/>
      <c r="B142" s="594" t="s">
        <v>1418</v>
      </c>
      <c r="C142" s="595">
        <v>1.44</v>
      </c>
      <c r="D142" s="596">
        <f>9*0.4*0.4*2.5</f>
        <v>3.6000000000000005</v>
      </c>
      <c r="E142" s="597"/>
      <c r="F142" s="598"/>
      <c r="G142" s="599"/>
      <c r="H142" s="599"/>
      <c r="I142" s="599"/>
      <c r="J142" s="599"/>
      <c r="K142" s="599"/>
      <c r="L142" s="600"/>
      <c r="M142" s="1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D142" s="94"/>
      <c r="AE142" s="94"/>
      <c r="AF142" s="94"/>
    </row>
    <row r="143" spans="1:32" ht="15.75" customHeight="1">
      <c r="A143" s="4"/>
      <c r="B143" s="594" t="s">
        <v>1419</v>
      </c>
      <c r="C143" s="595">
        <v>1.62</v>
      </c>
      <c r="D143" s="596">
        <f>10*0.4*0.4*2.5</f>
        <v>4</v>
      </c>
      <c r="E143" s="597"/>
      <c r="F143" s="598"/>
      <c r="G143" s="599"/>
      <c r="H143" s="599"/>
      <c r="I143" s="599"/>
      <c r="J143" s="599"/>
      <c r="K143" s="599"/>
      <c r="L143" s="600"/>
      <c r="M143" s="4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D143" s="94"/>
      <c r="AE143" s="94"/>
      <c r="AF143" s="94"/>
    </row>
    <row r="144" spans="1:32" ht="15.75" customHeight="1">
      <c r="A144" s="4"/>
      <c r="B144" s="594" t="s">
        <v>1420</v>
      </c>
      <c r="C144" s="595">
        <v>1.78</v>
      </c>
      <c r="D144" s="596">
        <f>11*0.4*0.4*2.5</f>
        <v>4.4000000000000004</v>
      </c>
      <c r="E144" s="597"/>
      <c r="F144" s="598"/>
      <c r="G144" s="599"/>
      <c r="H144" s="599"/>
      <c r="I144" s="599"/>
      <c r="J144" s="599"/>
      <c r="K144" s="599"/>
      <c r="L144" s="600"/>
      <c r="M144" s="4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D144" s="94"/>
      <c r="AE144" s="94"/>
      <c r="AF144" s="94"/>
    </row>
    <row r="145" spans="1:32" ht="15.75" customHeight="1">
      <c r="A145" s="19"/>
      <c r="B145" s="594" t="s">
        <v>1421</v>
      </c>
      <c r="C145" s="595">
        <v>1.94</v>
      </c>
      <c r="D145" s="596">
        <f>12*0.4*0.4*2.5</f>
        <v>4.8000000000000007</v>
      </c>
      <c r="E145" s="597"/>
      <c r="F145" s="598"/>
      <c r="G145" s="599"/>
      <c r="H145" s="599"/>
      <c r="I145" s="599"/>
      <c r="J145" s="599"/>
      <c r="K145" s="599"/>
      <c r="L145" s="600"/>
      <c r="M145" s="19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D145" s="94"/>
      <c r="AE145" s="94"/>
      <c r="AF145" s="94"/>
    </row>
    <row r="146" spans="1:32" ht="15.75" customHeight="1">
      <c r="A146" s="12"/>
      <c r="B146" s="601" t="s">
        <v>1677</v>
      </c>
      <c r="C146" s="595">
        <v>2.12</v>
      </c>
      <c r="D146" s="596">
        <f>13*0.4*0.4*2.5</f>
        <v>5.2</v>
      </c>
      <c r="E146" s="597"/>
      <c r="F146" s="598"/>
      <c r="G146" s="599"/>
      <c r="H146" s="599"/>
      <c r="I146" s="559" t="s">
        <v>1711</v>
      </c>
      <c r="J146" s="602"/>
      <c r="K146" s="559" t="s">
        <v>1711</v>
      </c>
      <c r="L146" s="600"/>
      <c r="M146" s="12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D146" s="94"/>
      <c r="AE146" s="94"/>
      <c r="AF146" s="94"/>
    </row>
    <row r="147" spans="1:32" ht="15.75" customHeight="1">
      <c r="A147" s="19"/>
      <c r="B147" s="601" t="s">
        <v>1678</v>
      </c>
      <c r="C147" s="595">
        <v>2.2799999999999998</v>
      </c>
      <c r="D147" s="596">
        <f>14*0.4*0.4*2.5</f>
        <v>5.6000000000000005</v>
      </c>
      <c r="E147" s="597"/>
      <c r="F147" s="598"/>
      <c r="G147" s="599"/>
      <c r="H147" s="599"/>
      <c r="I147" s="559" t="s">
        <v>1711</v>
      </c>
      <c r="J147" s="602"/>
      <c r="K147" s="559" t="s">
        <v>1711</v>
      </c>
      <c r="L147" s="600"/>
      <c r="M147" s="19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D147" s="94"/>
      <c r="AE147" s="94"/>
      <c r="AF147" s="94"/>
    </row>
    <row r="148" spans="1:32" ht="15.75" customHeight="1">
      <c r="A148" s="19"/>
      <c r="B148" s="601" t="s">
        <v>1679</v>
      </c>
      <c r="C148" s="595">
        <v>2.44</v>
      </c>
      <c r="D148" s="596">
        <f>15*0.4*0.4*2.5</f>
        <v>6.0000000000000009</v>
      </c>
      <c r="E148" s="597"/>
      <c r="F148" s="598"/>
      <c r="G148" s="599"/>
      <c r="H148" s="599"/>
      <c r="I148" s="559" t="s">
        <v>1711</v>
      </c>
      <c r="J148" s="602"/>
      <c r="K148" s="559" t="s">
        <v>1711</v>
      </c>
      <c r="L148" s="600"/>
      <c r="M148" s="19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D148" s="94"/>
      <c r="AE148" s="94"/>
      <c r="AF148" s="94"/>
    </row>
    <row r="149" spans="1:32" ht="15.75" customHeight="1">
      <c r="A149" s="4"/>
      <c r="B149" s="601" t="s">
        <v>1680</v>
      </c>
      <c r="C149" s="595">
        <v>2.6</v>
      </c>
      <c r="D149" s="596">
        <f>16*0.4*0.4*2.5</f>
        <v>6.4000000000000012</v>
      </c>
      <c r="E149" s="597"/>
      <c r="F149" s="598"/>
      <c r="G149" s="599"/>
      <c r="H149" s="599"/>
      <c r="I149" s="602"/>
      <c r="J149" s="602"/>
      <c r="K149" s="559" t="s">
        <v>1711</v>
      </c>
      <c r="L149" s="600"/>
      <c r="M149" s="4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D149" s="94"/>
      <c r="AE149" s="94"/>
      <c r="AF149" s="94"/>
    </row>
    <row r="150" spans="1:32" ht="15.75" customHeight="1">
      <c r="A150" s="4"/>
      <c r="B150" s="601" t="s">
        <v>1681</v>
      </c>
      <c r="C150" s="595">
        <v>2.76</v>
      </c>
      <c r="D150" s="596">
        <f>17*0.4*0.4*2.5</f>
        <v>6.8000000000000016</v>
      </c>
      <c r="E150" s="597"/>
      <c r="F150" s="598"/>
      <c r="G150" s="599"/>
      <c r="H150" s="599"/>
      <c r="I150" s="602"/>
      <c r="J150" s="602"/>
      <c r="K150" s="559" t="s">
        <v>1711</v>
      </c>
      <c r="L150" s="600"/>
      <c r="M150" s="4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D150" s="94"/>
      <c r="AE150" s="94"/>
      <c r="AF150" s="94"/>
    </row>
    <row r="151" spans="1:32" ht="15.75" customHeight="1" thickBot="1">
      <c r="A151" s="37"/>
      <c r="B151" s="603" t="s">
        <v>1682</v>
      </c>
      <c r="C151" s="604">
        <v>2.92</v>
      </c>
      <c r="D151" s="605">
        <f>18*0.4*0.4*2.5</f>
        <v>7.2000000000000011</v>
      </c>
      <c r="E151" s="606"/>
      <c r="F151" s="607"/>
      <c r="G151" s="608"/>
      <c r="H151" s="608"/>
      <c r="I151" s="609"/>
      <c r="J151" s="609"/>
      <c r="K151" s="609"/>
      <c r="L151" s="610"/>
      <c r="M151" s="37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D151" s="94"/>
      <c r="AE151" s="94"/>
      <c r="AF151" s="94"/>
    </row>
    <row r="152" spans="1:32" ht="3.75" customHeight="1">
      <c r="A152" s="1"/>
      <c r="B152" s="50"/>
      <c r="C152" s="72"/>
      <c r="D152" s="49"/>
      <c r="E152" s="2"/>
      <c r="F152" s="48"/>
      <c r="G152" s="3"/>
      <c r="H152" s="49"/>
      <c r="I152" s="50"/>
      <c r="J152" s="51"/>
      <c r="K152" s="49"/>
      <c r="L152" s="52"/>
      <c r="M152" s="73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D152" s="94"/>
      <c r="AE152" s="94"/>
      <c r="AF152" s="94"/>
    </row>
    <row r="153" spans="1:32" ht="15.75" customHeight="1">
      <c r="B153" s="108"/>
      <c r="C153" s="108"/>
      <c r="D153" s="108"/>
      <c r="E153" s="109"/>
      <c r="F153" s="109"/>
      <c r="G153" s="109"/>
      <c r="H153" s="109"/>
      <c r="I153" s="109"/>
      <c r="J153" s="109"/>
      <c r="K153" s="109"/>
      <c r="L153" s="109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D153" s="94"/>
      <c r="AE153" s="94"/>
      <c r="AF153" s="94"/>
    </row>
    <row r="154" spans="1:32" ht="15.75" customHeight="1">
      <c r="B154" s="108"/>
      <c r="C154" s="108"/>
      <c r="D154" s="108"/>
      <c r="E154" s="109"/>
      <c r="F154" s="109"/>
      <c r="G154" s="109"/>
      <c r="H154" s="109"/>
      <c r="I154" s="109"/>
      <c r="J154" s="109"/>
      <c r="K154" s="109"/>
      <c r="L154" s="109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D154" s="94"/>
      <c r="AE154" s="94"/>
      <c r="AF154" s="94"/>
    </row>
    <row r="155" spans="1:32" ht="15.75" customHeight="1">
      <c r="B155" s="108"/>
      <c r="C155" s="108"/>
      <c r="D155" s="108"/>
      <c r="E155" s="109"/>
      <c r="F155" s="109"/>
      <c r="G155" s="109"/>
      <c r="H155" s="109"/>
      <c r="I155" s="109"/>
      <c r="J155" s="109"/>
      <c r="K155" s="109"/>
      <c r="L155" s="109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D155" s="94"/>
      <c r="AE155" s="94"/>
      <c r="AF155" s="94"/>
    </row>
    <row r="156" spans="1:32" ht="15.75" customHeight="1">
      <c r="B156" s="108"/>
      <c r="C156" s="108"/>
      <c r="D156" s="108"/>
      <c r="E156" s="109"/>
      <c r="F156" s="109"/>
      <c r="G156" s="109"/>
      <c r="H156" s="109"/>
      <c r="I156" s="109"/>
      <c r="J156" s="109"/>
      <c r="K156" s="109"/>
      <c r="L156" s="109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D156" s="94"/>
      <c r="AE156" s="94"/>
      <c r="AF156" s="94"/>
    </row>
    <row r="157" spans="1:32" ht="15.75" customHeight="1">
      <c r="B157" s="108"/>
      <c r="C157" s="108"/>
      <c r="D157" s="108"/>
      <c r="E157" s="109"/>
      <c r="F157" s="109"/>
      <c r="G157" s="109"/>
      <c r="H157" s="109"/>
      <c r="I157" s="109"/>
      <c r="J157" s="109"/>
      <c r="K157" s="109"/>
      <c r="L157" s="109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D157" s="94"/>
      <c r="AE157" s="94"/>
      <c r="AF157" s="94"/>
    </row>
    <row r="158" spans="1:32" ht="16.5" customHeight="1">
      <c r="B158" s="108"/>
      <c r="C158" s="108"/>
      <c r="D158" s="108"/>
      <c r="E158" s="109"/>
      <c r="F158" s="109"/>
      <c r="G158" s="109"/>
      <c r="H158" s="109"/>
      <c r="I158" s="109"/>
      <c r="J158" s="109"/>
      <c r="K158" s="109"/>
      <c r="L158" s="109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D158" s="94"/>
      <c r="AE158" s="94"/>
      <c r="AF158" s="94"/>
    </row>
    <row r="159" spans="1:32" ht="17.25" customHeight="1">
      <c r="A159" s="110"/>
      <c r="B159" s="108"/>
      <c r="C159" s="108"/>
      <c r="D159" s="108"/>
      <c r="E159" s="109"/>
      <c r="F159" s="109"/>
      <c r="G159" s="109"/>
      <c r="H159" s="109"/>
      <c r="I159" s="109"/>
      <c r="J159" s="109"/>
      <c r="K159" s="109"/>
      <c r="L159" s="109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D159" s="94"/>
      <c r="AE159" s="94"/>
      <c r="AF159" s="94"/>
    </row>
  </sheetData>
  <sheetProtection password="C587" sheet="1" objects="1" scenarios="1"/>
  <mergeCells count="115">
    <mergeCell ref="B138:B140"/>
    <mergeCell ref="C138:C140"/>
    <mergeCell ref="D138:D140"/>
    <mergeCell ref="E138:L138"/>
    <mergeCell ref="E139:L139"/>
    <mergeCell ref="B137:L137"/>
    <mergeCell ref="B136:D136"/>
    <mergeCell ref="E136:L136"/>
    <mergeCell ref="B25:L25"/>
    <mergeCell ref="C26:C28"/>
    <mergeCell ref="D26:D28"/>
    <mergeCell ref="B55:L55"/>
    <mergeCell ref="C56:C58"/>
    <mergeCell ref="E48:F48"/>
    <mergeCell ref="E26:L26"/>
    <mergeCell ref="E27:L27"/>
    <mergeCell ref="B40:L40"/>
    <mergeCell ref="C41:C43"/>
    <mergeCell ref="D41:D43"/>
    <mergeCell ref="E41:L41"/>
    <mergeCell ref="E42:J42"/>
    <mergeCell ref="E44:F44"/>
    <mergeCell ref="G44:H44"/>
    <mergeCell ref="I44:J44"/>
    <mergeCell ref="C12:C14"/>
    <mergeCell ref="E12:L12"/>
    <mergeCell ref="E13:L13"/>
    <mergeCell ref="B11:L11"/>
    <mergeCell ref="B2:D2"/>
    <mergeCell ref="H2:L3"/>
    <mergeCell ref="B3:D3"/>
    <mergeCell ref="H4:L4"/>
    <mergeCell ref="H5:L5"/>
    <mergeCell ref="F6:L6"/>
    <mergeCell ref="D12:D14"/>
    <mergeCell ref="B9:L9"/>
    <mergeCell ref="B10:L10"/>
    <mergeCell ref="K44:L44"/>
    <mergeCell ref="E45:F45"/>
    <mergeCell ref="K42:L43"/>
    <mergeCell ref="E43:F43"/>
    <mergeCell ref="G43:H43"/>
    <mergeCell ref="I43:J43"/>
    <mergeCell ref="G45:H45"/>
    <mergeCell ref="I45:J45"/>
    <mergeCell ref="K45:L45"/>
    <mergeCell ref="E46:F46"/>
    <mergeCell ref="G46:H46"/>
    <mergeCell ref="I46:J46"/>
    <mergeCell ref="K46:L46"/>
    <mergeCell ref="E47:F47"/>
    <mergeCell ref="G47:H47"/>
    <mergeCell ref="I47:J47"/>
    <mergeCell ref="K47:L47"/>
    <mergeCell ref="G51:H51"/>
    <mergeCell ref="I51:J51"/>
    <mergeCell ref="K51:L51"/>
    <mergeCell ref="G48:H48"/>
    <mergeCell ref="I48:J48"/>
    <mergeCell ref="K48:L48"/>
    <mergeCell ref="E49:F49"/>
    <mergeCell ref="G49:H49"/>
    <mergeCell ref="I49:J49"/>
    <mergeCell ref="B26:B28"/>
    <mergeCell ref="B12:B14"/>
    <mergeCell ref="B56:B58"/>
    <mergeCell ref="E54:F54"/>
    <mergeCell ref="G54:H54"/>
    <mergeCell ref="I54:J54"/>
    <mergeCell ref="K54:L54"/>
    <mergeCell ref="B41:B43"/>
    <mergeCell ref="B39:D39"/>
    <mergeCell ref="E39:L39"/>
    <mergeCell ref="E52:F52"/>
    <mergeCell ref="G52:H52"/>
    <mergeCell ref="I52:J52"/>
    <mergeCell ref="K52:L52"/>
    <mergeCell ref="E53:F53"/>
    <mergeCell ref="G53:H53"/>
    <mergeCell ref="I53:J53"/>
    <mergeCell ref="K53:L53"/>
    <mergeCell ref="K49:L49"/>
    <mergeCell ref="E50:F50"/>
    <mergeCell ref="G50:H50"/>
    <mergeCell ref="I50:J50"/>
    <mergeCell ref="K50:L50"/>
    <mergeCell ref="E51:F51"/>
    <mergeCell ref="B72:L72"/>
    <mergeCell ref="B73:B75"/>
    <mergeCell ref="C73:C75"/>
    <mergeCell ref="D73:D75"/>
    <mergeCell ref="E73:L73"/>
    <mergeCell ref="E74:L74"/>
    <mergeCell ref="D56:D58"/>
    <mergeCell ref="E56:L56"/>
    <mergeCell ref="E57:L57"/>
    <mergeCell ref="B120:L120"/>
    <mergeCell ref="B121:B123"/>
    <mergeCell ref="C121:C123"/>
    <mergeCell ref="D121:D123"/>
    <mergeCell ref="E121:L121"/>
    <mergeCell ref="E122:L122"/>
    <mergeCell ref="B88:D88"/>
    <mergeCell ref="E88:L88"/>
    <mergeCell ref="B104:B106"/>
    <mergeCell ref="C104:C106"/>
    <mergeCell ref="D104:D106"/>
    <mergeCell ref="E104:L104"/>
    <mergeCell ref="E105:L105"/>
    <mergeCell ref="B89:L89"/>
    <mergeCell ref="B90:B92"/>
    <mergeCell ref="C90:C92"/>
    <mergeCell ref="D90:D92"/>
    <mergeCell ref="E90:L90"/>
    <mergeCell ref="E91:L91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6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1ПБ (Н=160мм.)</vt:lpstr>
      <vt:lpstr>ПБ (Н=220мм.)</vt:lpstr>
      <vt:lpstr>2ПБ (Н=265мм.)</vt:lpstr>
      <vt:lpstr>1ПБ гравий (Н=160мм.)</vt:lpstr>
      <vt:lpstr>ПБ гравий (Н=220мм.)</vt:lpstr>
      <vt:lpstr>2ПБ гравий (Н=265мм.)</vt:lpstr>
      <vt:lpstr>Блоки ФБС, товарные смеси</vt:lpstr>
      <vt:lpstr>ЖБИ Прочее</vt:lpstr>
      <vt:lpstr>Сваи ЖБ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2022-03-22T07:15:49Z</dcterms:modified>
</cp:coreProperties>
</file>